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045" windowHeight="9780" tabRatio="923"/>
  </bookViews>
  <sheets>
    <sheet name="汇总表" sheetId="4" r:id="rId1"/>
    <sheet name="报价须知" sheetId="15" r:id="rId2"/>
    <sheet name="1消防电" sheetId="3" r:id="rId3"/>
    <sheet name="2水" sheetId="6" r:id="rId4"/>
    <sheet name="3防排烟" sheetId="8" r:id="rId5"/>
    <sheet name="4防火门" sheetId="16" r:id="rId6"/>
    <sheet name="5强电系统" sheetId="17" r:id="rId7"/>
    <sheet name="6应急照明" sheetId="19" r:id="rId8"/>
    <sheet name="7气体灭火" sheetId="18" r:id="rId9"/>
    <sheet name="8城市消防联动" sheetId="20" r:id="rId10"/>
    <sheet name="9措施项目费" sheetId="12" r:id="rId11"/>
    <sheet name="补充项目报价表" sheetId="9" r:id="rId12"/>
    <sheet name="主要材料价目表" sheetId="10" r:id="rId13"/>
    <sheet name="综合单价分析表" sheetId="11" r:id="rId14"/>
  </sheets>
  <definedNames>
    <definedName name="_xlnm.Print_Area" localSheetId="2">'1消防电'!$A$1:$I$422</definedName>
    <definedName name="_xlnm.Print_Area" localSheetId="3">'2水'!$A$1:$I$210</definedName>
    <definedName name="_xlnm.Print_Area" localSheetId="4">'3防排烟'!$A$1:$I$190</definedName>
    <definedName name="_xlnm.Print_Area" localSheetId="5">'4防火门'!$A$1:$I$33</definedName>
    <definedName name="_xlnm.Print_Area" localSheetId="6">'5强电系统'!$A$1:$I$76</definedName>
    <definedName name="_xlnm.Print_Area" localSheetId="8">'7气体灭火'!$A$1:$I$17</definedName>
    <definedName name="_xlnm.Print_Area" localSheetId="9">'8城市消防联动'!$A$1:$I$12</definedName>
    <definedName name="_xlnm.Print_Area" localSheetId="0">汇总表!$A$1:$F$15</definedName>
    <definedName name="_xlnm.Print_Titles" localSheetId="2">'1消防电'!$1:$2</definedName>
    <definedName name="_xlnm.Print_Titles" localSheetId="3">'2水'!$1:$2</definedName>
    <definedName name="_xlnm.Print_Titles" localSheetId="4">'3防排烟'!$1:$2</definedName>
    <definedName name="_xlnm.Print_Titles" localSheetId="5">'4防火门'!$1:$2</definedName>
    <definedName name="_xlnm.Print_Titles" localSheetId="6">'5强电系统'!$1:$2</definedName>
    <definedName name="_xlnm.Print_Titles" localSheetId="8">'7气体灭火'!$1:$2</definedName>
    <definedName name="_xlnm.Print_Titles" localSheetId="9">'8城市消防联动'!$1:$2</definedName>
  </definedNames>
  <calcPr calcId="144525"/>
</workbook>
</file>

<file path=xl/sharedStrings.xml><?xml version="1.0" encoding="utf-8"?>
<sst xmlns="http://schemas.openxmlformats.org/spreadsheetml/2006/main" count="4042" uniqueCount="760">
  <si>
    <t>消防工程量清单报价汇总表</t>
  </si>
  <si>
    <t>项目名称：</t>
  </si>
  <si>
    <t>苏地2012-G-81地块酒店、温泉中心消防工程</t>
  </si>
  <si>
    <t>序号</t>
  </si>
  <si>
    <t>项目名称</t>
  </si>
  <si>
    <t>金额（元）</t>
  </si>
  <si>
    <t>建筑面积（m2）</t>
  </si>
  <si>
    <t>单方造价
（元/m2）</t>
  </si>
  <si>
    <t>备注</t>
  </si>
  <si>
    <t>消防电</t>
  </si>
  <si>
    <t>消防水</t>
  </si>
  <si>
    <t>防排烟</t>
  </si>
  <si>
    <t>防火门</t>
  </si>
  <si>
    <t>强电系统</t>
  </si>
  <si>
    <t>应急照明</t>
  </si>
  <si>
    <t>气体灭火</t>
  </si>
  <si>
    <t>城市消防联动</t>
  </si>
  <si>
    <t>措施项目费</t>
  </si>
  <si>
    <t>合计</t>
  </si>
  <si>
    <t>1+2+3+4+5+6+7+8+9</t>
  </si>
  <si>
    <t>投标单位名称:（盖章）</t>
  </si>
  <si>
    <t>日        期：</t>
  </si>
  <si>
    <t>工程量清单报价填报须知</t>
  </si>
  <si>
    <r>
      <rPr>
        <sz val="10.5"/>
        <rFont val="Calibri"/>
        <charset val="134"/>
      </rPr>
      <t>1.</t>
    </r>
    <r>
      <rPr>
        <sz val="10.5"/>
        <rFont val="宋体"/>
        <charset val="134"/>
      </rPr>
      <t>本工程量清单应连同分包合同协议书、合同条件、工程规范和合同图纸一起参阅，填报价时均已全面考虑了合同、规范、图纸、施工现场等所有风险因素。中标后不得因此而增加相关费用。</t>
    </r>
  </si>
  <si>
    <r>
      <rPr>
        <sz val="10.5"/>
        <rFont val="Times New Roman"/>
        <charset val="134"/>
      </rPr>
      <t>2</t>
    </r>
    <r>
      <rPr>
        <sz val="10.5"/>
        <rFont val="Calibri"/>
        <charset val="134"/>
      </rPr>
      <t>.</t>
    </r>
    <r>
      <rPr>
        <sz val="7"/>
        <rFont val="Times New Roman"/>
        <charset val="134"/>
      </rPr>
      <t xml:space="preserve">         </t>
    </r>
    <r>
      <rPr>
        <sz val="10.5"/>
        <rFont val="宋体"/>
        <charset val="134"/>
      </rPr>
      <t>工程量清单及其计价格式中所有要求签字、盖章的地方必须由规定的单位和人员签字、盖章。</t>
    </r>
  </si>
  <si>
    <r>
      <rPr>
        <sz val="10.5"/>
        <rFont val="Times New Roman"/>
        <charset val="134"/>
      </rPr>
      <t>3</t>
    </r>
    <r>
      <rPr>
        <sz val="10.5"/>
        <rFont val="Calibri"/>
        <charset val="134"/>
      </rPr>
      <t>.</t>
    </r>
    <r>
      <rPr>
        <sz val="7"/>
        <rFont val="Times New Roman"/>
        <charset val="134"/>
      </rPr>
      <t xml:space="preserve">         </t>
    </r>
    <r>
      <rPr>
        <sz val="10.5"/>
        <rFont val="宋体"/>
        <charset val="134"/>
      </rPr>
      <t>工程量清单及其计价格式中的任何内容不得随意删除或涂改。</t>
    </r>
  </si>
  <si>
    <r>
      <rPr>
        <sz val="10.5"/>
        <rFont val="Times New Roman"/>
        <charset val="134"/>
      </rPr>
      <t>4</t>
    </r>
    <r>
      <rPr>
        <sz val="10.5"/>
        <rFont val="Calibri"/>
        <charset val="134"/>
      </rPr>
      <t>.</t>
    </r>
    <r>
      <rPr>
        <sz val="7"/>
        <rFont val="Times New Roman"/>
        <charset val="134"/>
      </rPr>
      <t xml:space="preserve">         </t>
    </r>
    <r>
      <rPr>
        <sz val="10.5"/>
        <rFont val="宋体"/>
        <charset val="134"/>
      </rPr>
      <t>清单中未填报的单价和合价，视为此项费用已包含在工程量清单的其他单价和合价中。</t>
    </r>
  </si>
  <si>
    <r>
      <rPr>
        <sz val="10.5"/>
        <rFont val="Times New Roman"/>
        <charset val="134"/>
      </rPr>
      <t>5</t>
    </r>
    <r>
      <rPr>
        <sz val="10.5"/>
        <rFont val="Calibri"/>
        <charset val="134"/>
      </rPr>
      <t>.</t>
    </r>
    <r>
      <rPr>
        <sz val="7"/>
        <rFont val="Times New Roman"/>
        <charset val="134"/>
      </rPr>
      <t xml:space="preserve">         </t>
    </r>
    <r>
      <rPr>
        <sz val="10.5"/>
        <rFont val="宋体"/>
        <charset val="134"/>
      </rPr>
      <t>本工程量清单填报须知包括附件一和附件二两部分内容。</t>
    </r>
  </si>
  <si>
    <r>
      <rPr>
        <sz val="10.5"/>
        <rFont val="Times New Roman"/>
        <charset val="134"/>
      </rPr>
      <t>6</t>
    </r>
    <r>
      <rPr>
        <sz val="10.5"/>
        <rFont val="Calibri"/>
        <charset val="134"/>
      </rPr>
      <t>.</t>
    </r>
    <r>
      <rPr>
        <sz val="7"/>
        <rFont val="Times New Roman"/>
        <charset val="134"/>
      </rPr>
      <t xml:space="preserve">         </t>
    </r>
    <r>
      <rPr>
        <sz val="10.5"/>
        <rFont val="宋体"/>
        <charset val="134"/>
      </rPr>
      <t>报价与单价组成明细表内填写的综合单价不一致，应以工程量清单内填报的综合单价为准价人须按报价须知附录三单价组成明细表的格式填报综合单价组成明细。若工程量清单内填报的综合单。</t>
    </r>
  </si>
  <si>
    <r>
      <rPr>
        <sz val="10.5"/>
        <rFont val="Times New Roman"/>
        <charset val="134"/>
      </rPr>
      <t>7</t>
    </r>
    <r>
      <rPr>
        <sz val="10.5"/>
        <rFont val="Calibri"/>
        <charset val="134"/>
      </rPr>
      <t>.</t>
    </r>
    <r>
      <rPr>
        <sz val="7"/>
        <rFont val="Times New Roman"/>
        <charset val="134"/>
      </rPr>
      <t xml:space="preserve">         </t>
    </r>
    <r>
      <rPr>
        <sz val="10.5"/>
        <rFont val="宋体"/>
        <charset val="134"/>
      </rPr>
      <t>在“项目名称”内，若以“按规定”作为某项的“项目特征”要求的描述时。‘按规定’一词是指有关的项目特征应符合图纸及规范的有关要求，为免混淆，无论项目名称内是否有“按规定”的字眼，均不应影响对本须知第</t>
    </r>
    <r>
      <rPr>
        <sz val="10.5"/>
        <rFont val="Calibri"/>
        <charset val="134"/>
      </rPr>
      <t>8</t>
    </r>
    <r>
      <rPr>
        <sz val="10.5"/>
        <rFont val="宋体"/>
        <charset val="134"/>
      </rPr>
      <t>条规定的执行。</t>
    </r>
  </si>
  <si>
    <r>
      <rPr>
        <sz val="10.5"/>
        <rFont val="Times New Roman"/>
        <charset val="134"/>
      </rPr>
      <t>8</t>
    </r>
    <r>
      <rPr>
        <sz val="10.5"/>
        <rFont val="Calibri"/>
        <charset val="134"/>
      </rPr>
      <t>.</t>
    </r>
    <r>
      <rPr>
        <sz val="7"/>
        <rFont val="Times New Roman"/>
        <charset val="134"/>
      </rPr>
      <t xml:space="preserve">         </t>
    </r>
    <r>
      <rPr>
        <sz val="10.5"/>
        <rFont val="宋体"/>
        <charset val="134"/>
      </rPr>
      <t>除另有规定外，所有材料设备和操作工艺必须符合有关技术规范条款和图纸的规定，工程量清单内的工程量全部是根据发包图纸及此计量原则计算，报价人填入工程量清单内的单价应包括按照有关技术规范条款和图纸所要求来完成所有工作之费用。</t>
    </r>
  </si>
  <si>
    <r>
      <rPr>
        <sz val="10.5"/>
        <rFont val="Times New Roman"/>
        <charset val="134"/>
      </rPr>
      <t>9</t>
    </r>
    <r>
      <rPr>
        <sz val="10.5"/>
        <rFont val="Calibri"/>
        <charset val="134"/>
      </rPr>
      <t>.</t>
    </r>
    <r>
      <rPr>
        <sz val="7"/>
        <rFont val="Times New Roman"/>
        <charset val="134"/>
      </rPr>
      <t xml:space="preserve">         </t>
    </r>
    <r>
      <rPr>
        <sz val="10.5"/>
        <rFont val="宋体"/>
        <charset val="134"/>
      </rPr>
      <t>本须知应作为工程量清单报价的组成部份。</t>
    </r>
  </si>
  <si>
    <r>
      <rPr>
        <sz val="10.5"/>
        <rFont val="Times New Roman"/>
        <charset val="134"/>
      </rPr>
      <t>10</t>
    </r>
    <r>
      <rPr>
        <sz val="10.5"/>
        <rFont val="Calibri"/>
        <charset val="134"/>
      </rPr>
      <t>.</t>
    </r>
    <r>
      <rPr>
        <sz val="7"/>
        <rFont val="Times New Roman"/>
        <charset val="134"/>
      </rPr>
      <t xml:space="preserve">         </t>
    </r>
    <r>
      <rPr>
        <sz val="10.5"/>
        <rFont val="宋体"/>
        <charset val="134"/>
      </rPr>
      <t>综合单价需考虑垃圾外运费用，具体情况满足当地旅游度假区要求。</t>
    </r>
  </si>
  <si>
    <r>
      <rPr>
        <sz val="10.5"/>
        <rFont val="Calibri"/>
        <charset val="134"/>
      </rPr>
      <t>11.</t>
    </r>
    <r>
      <rPr>
        <sz val="7"/>
        <rFont val="Times New Roman"/>
        <charset val="134"/>
      </rPr>
      <t xml:space="preserve">     </t>
    </r>
    <r>
      <rPr>
        <sz val="10.5"/>
        <rFont val="宋体"/>
        <charset val="134"/>
      </rPr>
      <t>综合单价需考虑政府要求的所有投保费用。</t>
    </r>
  </si>
  <si>
    <r>
      <rPr>
        <sz val="12"/>
        <rFont val="Calibri"/>
        <charset val="134"/>
      </rPr>
      <t>12.</t>
    </r>
    <r>
      <rPr>
        <sz val="12"/>
        <rFont val="Times New Roman"/>
        <charset val="134"/>
      </rPr>
      <t xml:space="preserve">     </t>
    </r>
    <r>
      <rPr>
        <sz val="12"/>
        <rFont val="宋体"/>
        <charset val="134"/>
      </rPr>
      <t>工程量除暂定数量外由报价人报据合同图纸及工程规范自行计算填写，但物料的损耗须由分包人自行承担不作补偿。在合同期间业主单位可自行决定进行或取消部份工程，分包人不得异议藉词申请任何索赔和延长竣工期限</t>
    </r>
    <r>
      <rPr>
        <sz val="12"/>
        <rFont val="Times New Roman"/>
        <charset val="134"/>
      </rPr>
      <t>.</t>
    </r>
  </si>
  <si>
    <r>
      <rPr>
        <sz val="10.5"/>
        <rFont val="Calibri"/>
        <charset val="134"/>
      </rPr>
      <t>13.</t>
    </r>
    <r>
      <rPr>
        <sz val="10.5"/>
        <rFont val="宋体"/>
        <charset val="134"/>
      </rPr>
      <t>报价人填报的单价为全费用综合单价，即包括所需之人力，材料、损耗、废料、机械、</t>
    </r>
    <r>
      <rPr>
        <sz val="10.5"/>
        <rFont val="Calibri"/>
        <charset val="134"/>
      </rPr>
      <t xml:space="preserve"> </t>
    </r>
    <r>
      <rPr>
        <sz val="10.5"/>
        <rFont val="宋体"/>
        <charset val="134"/>
      </rPr>
      <t>运输、临时设备及物料、市补充费、材料价差、计划利润、其他利润、预算包工费、规费，税金及预算施工期内工资及材料价上涨之风险系数其等等。</t>
    </r>
  </si>
  <si>
    <r>
      <rPr>
        <sz val="10.5"/>
        <rFont val="Calibri"/>
        <charset val="134"/>
      </rPr>
      <t>14.</t>
    </r>
    <r>
      <rPr>
        <sz val="10.5"/>
        <rFont val="宋体"/>
        <charset val="134"/>
      </rPr>
      <t>当</t>
    </r>
    <r>
      <rPr>
        <sz val="10.5"/>
        <rFont val="Calibri"/>
        <charset val="134"/>
      </rPr>
      <t>“</t>
    </r>
    <r>
      <rPr>
        <sz val="10.5"/>
        <rFont val="宋体"/>
        <charset val="134"/>
      </rPr>
      <t>暂定数量</t>
    </r>
    <r>
      <rPr>
        <sz val="10.5"/>
        <rFont val="Calibri"/>
        <charset val="134"/>
      </rPr>
      <t>”</t>
    </r>
    <r>
      <rPr>
        <sz val="10.5"/>
        <rFont val="宋体"/>
        <charset val="134"/>
      </rPr>
      <t>出现在工程量清单时，该项目将于结算时按变更图纸或竣工图纸重新计量。暂定数量项目于计算实际工作量时是将所有暂定数量的总额将从承包金额中扣除，而该等项目的实际完工款额将根据合同条件相关条款作出估价，然后加入承包金额中，以作调整，数量仍按照图纸</t>
    </r>
    <r>
      <rPr>
        <sz val="10.5"/>
        <rFont val="Calibri"/>
        <charset val="134"/>
      </rPr>
      <t>(</t>
    </r>
    <r>
      <rPr>
        <sz val="10.5"/>
        <rFont val="宋体"/>
        <charset val="134"/>
      </rPr>
      <t>包括竣工图）和规范所显示之设计量度。当在施工时实际数量与按照图纸和规范要求量度出的数量有所差异，而该等差异为分包人因施工过程中所采用之施工方法引致但设计师的设计图纸及工程规范没有改变原來的设计，则不被视为工程变更及合同金额不会因此而调整。</t>
    </r>
  </si>
  <si>
    <r>
      <rPr>
        <sz val="10.5"/>
        <rFont val="Calibri"/>
        <charset val="134"/>
      </rPr>
      <t>15.</t>
    </r>
    <r>
      <rPr>
        <sz val="10.5"/>
        <rFont val="宋体"/>
        <charset val="134"/>
      </rPr>
      <t>根据装修图纸，局部调整消防末端点位，跟进装修进度完成二次消防，由此产生的费用由消防单位承担</t>
    </r>
  </si>
  <si>
    <r>
      <rPr>
        <sz val="10.5"/>
        <rFont val="Calibri"/>
        <charset val="134"/>
      </rPr>
      <t>16.</t>
    </r>
    <r>
      <rPr>
        <sz val="10.5"/>
        <rFont val="宋体"/>
        <charset val="134"/>
      </rPr>
      <t>预留管道、孔洞的偏差，由此产生的修正、修补由消防单位承担</t>
    </r>
  </si>
  <si>
    <r>
      <rPr>
        <sz val="10.5"/>
        <rFont val="Calibri"/>
        <charset val="134"/>
      </rPr>
      <t>17.</t>
    </r>
    <r>
      <rPr>
        <sz val="10.5"/>
        <rFont val="宋体"/>
        <charset val="134"/>
      </rPr>
      <t>二次装修的消防图纸由消防单位出图、盖章</t>
    </r>
  </si>
  <si>
    <r>
      <rPr>
        <sz val="10.5"/>
        <rFont val="Calibri"/>
        <charset val="134"/>
      </rPr>
      <t>18.</t>
    </r>
    <r>
      <rPr>
        <sz val="10.5"/>
        <rFont val="宋体"/>
        <charset val="134"/>
      </rPr>
      <t>备品的费用考虑在投标总价内</t>
    </r>
  </si>
  <si>
    <r>
      <rPr>
        <sz val="10.5"/>
        <rFont val="Calibri"/>
        <charset val="134"/>
      </rPr>
      <t>19.</t>
    </r>
    <r>
      <rPr>
        <sz val="10.5"/>
        <rFont val="宋体"/>
        <charset val="134"/>
      </rPr>
      <t>不管何种原因造价的暂停施工，中标人在综合单价中均已考虑了此风险费用，均不得提出费用索赔。</t>
    </r>
  </si>
  <si>
    <t>20.分包人须按照建筑设计发出的指导性图纸及设计要求，为建筑消防工程的设计提供深化设计和编制施工深化设计提供所有上述完整的施工图及结构计算书供业主单位审批、批准。而分包人也不能借此理由， 要求额外费用</t>
  </si>
  <si>
    <t>21.分包人必须在订料生产前提交技术规范所要求的资料给建设单位和设计单位审批，任何资料不获建设单位或设计单位接纳和批准，分包人必须重新提交，直至合格通过为止，而分包人也不能借此理由 要求额外费用和工期；</t>
  </si>
  <si>
    <r>
      <rPr>
        <sz val="10.5"/>
        <rFont val="Calibri"/>
        <charset val="134"/>
      </rPr>
      <t>2</t>
    </r>
    <r>
      <rPr>
        <sz val="11"/>
        <rFont val="宋体"/>
        <charset val="134"/>
        <scheme val="minor"/>
      </rPr>
      <t>2.如本工程所需预埋件由其他单位在本工程分包人进场前已经完成。则分包人应负责检查其他单位安装的预埋件是否正确及考虑进行修正或重新安装，所需费用已包含在综合单价中，不得作签证处理。</t>
    </r>
  </si>
  <si>
    <r>
      <rPr>
        <sz val="10.5"/>
        <rFont val="Calibri"/>
        <charset val="134"/>
      </rPr>
      <t>2</t>
    </r>
    <r>
      <rPr>
        <sz val="11"/>
        <rFont val="宋体"/>
        <charset val="134"/>
        <scheme val="minor"/>
      </rPr>
      <t>3.预埋件被遗漏吋，报价金额须包括分包人需进行的后埋件或其它修正措施、性能测试及安装工作；</t>
    </r>
  </si>
  <si>
    <t>24.所有建筑消防工程等均须做好防水处理，如因防水处理不当造成的经济损失，均由分包人负责并承担；</t>
  </si>
  <si>
    <r>
      <rPr>
        <sz val="10.5"/>
        <rFont val="Calibri"/>
        <charset val="134"/>
      </rPr>
      <t>2</t>
    </r>
    <r>
      <rPr>
        <sz val="11"/>
        <rFont val="宋体"/>
        <charset val="134"/>
        <scheme val="minor"/>
      </rPr>
      <t>5.工程量清单中所列之材料厚度为最低要求之材料厚度，分包人所选用之材料必须满足设计要求及工程量清单所示之材料最小厚度要求。</t>
    </r>
  </si>
  <si>
    <r>
      <rPr>
        <sz val="10.5"/>
        <rFont val="Calibri"/>
        <charset val="134"/>
      </rPr>
      <t>2</t>
    </r>
    <r>
      <rPr>
        <sz val="11"/>
        <rFont val="宋体"/>
        <charset val="134"/>
        <scheme val="minor"/>
      </rPr>
      <t>6.无论工程量清单中所列之材料是否有明确标明进行特殊处理，所有根据图纸及规范等合同文件要求应进行的处理费用均应被包含在综合单价内。</t>
    </r>
  </si>
  <si>
    <r>
      <rPr>
        <sz val="10.5"/>
        <rFont val="Calibri"/>
        <charset val="134"/>
      </rPr>
      <t>27.</t>
    </r>
    <r>
      <rPr>
        <sz val="10.5"/>
        <rFont val="宋体"/>
        <charset val="134"/>
      </rPr>
      <t>请投标人自行复核工程量清单数量及项目特征，如数量不准确或描述不清，定标后可视为投标人在综合单价中已考虑此费用，不得增加相关费用。</t>
    </r>
  </si>
  <si>
    <t>工程量清单填报须知--附件一</t>
  </si>
  <si>
    <t>附件一：总说明</t>
  </si>
  <si>
    <r>
      <rPr>
        <sz val="10.5"/>
        <color theme="1"/>
        <rFont val="Calibri"/>
        <charset val="134"/>
      </rPr>
      <t xml:space="preserve">1  </t>
    </r>
    <r>
      <rPr>
        <sz val="7"/>
        <color theme="1"/>
        <rFont val="Times New Roman"/>
        <charset val="134"/>
      </rPr>
      <t xml:space="preserve">    </t>
    </r>
    <r>
      <rPr>
        <sz val="10.5"/>
        <color theme="1"/>
        <rFont val="宋体"/>
        <charset val="134"/>
      </rPr>
      <t>总则</t>
    </r>
  </si>
  <si>
    <t>1.1 本工程量清单是根据下列文件作为计价办法的依据；</t>
  </si>
  <si>
    <r>
      <rPr>
        <sz val="10.5"/>
        <color theme="1"/>
        <rFont val="Calibri"/>
        <charset val="134"/>
      </rPr>
      <t>1.1.1</t>
    </r>
    <r>
      <rPr>
        <sz val="7"/>
        <color theme="1"/>
        <rFont val="Times New Roman"/>
        <charset val="134"/>
      </rPr>
      <t xml:space="preserve">              </t>
    </r>
    <r>
      <rPr>
        <sz val="10.5"/>
        <color theme="1"/>
        <rFont val="宋体"/>
        <charset val="134"/>
      </rPr>
      <t>本工程量清单填报须知附件二之特殊工程量清单计算规则。</t>
    </r>
  </si>
  <si>
    <r>
      <rPr>
        <sz val="10.5"/>
        <color theme="1"/>
        <rFont val="Calibri"/>
        <charset val="134"/>
      </rPr>
      <t>1.1.2</t>
    </r>
    <r>
      <rPr>
        <sz val="7"/>
        <color theme="1"/>
        <rFont val="Times New Roman"/>
        <charset val="134"/>
      </rPr>
      <t xml:space="preserve">              </t>
    </r>
    <r>
      <rPr>
        <sz val="10.5"/>
        <color theme="1"/>
        <rFont val="宋体"/>
        <charset val="134"/>
      </rPr>
      <t>本工程量清单填报须知附件一之总说明。</t>
    </r>
  </si>
  <si>
    <r>
      <rPr>
        <sz val="10.5"/>
        <color theme="1"/>
        <rFont val="宋体"/>
        <charset val="134"/>
      </rPr>
      <t>1.1.3</t>
    </r>
    <r>
      <rPr>
        <sz val="7"/>
        <color theme="1"/>
        <rFont val="Times New Roman"/>
        <charset val="134"/>
      </rPr>
      <t xml:space="preserve">     </t>
    </r>
    <r>
      <rPr>
        <sz val="10.5"/>
        <color theme="1"/>
        <rFont val="宋体"/>
        <charset val="134"/>
      </rPr>
      <t>中华人民共和国建设部及中华人民共和国国家质量监督检验检疫总局联合发布的“建设工程工程量清单计价规范”GB50856-2013(后称GB509592013计价规范”)。</t>
    </r>
  </si>
  <si>
    <r>
      <rPr>
        <sz val="10.5"/>
        <color theme="1"/>
        <rFont val="Calibri"/>
        <charset val="134"/>
      </rPr>
      <t>1.1.4</t>
    </r>
    <r>
      <rPr>
        <sz val="7"/>
        <color theme="1"/>
        <rFont val="Times New Roman"/>
        <charset val="134"/>
      </rPr>
      <t xml:space="preserve">              </t>
    </r>
    <r>
      <rPr>
        <sz val="10.5"/>
        <color theme="1"/>
        <rFont val="宋体"/>
        <charset val="134"/>
      </rPr>
      <t>江苏省安装、市政、园林绿化工程量清单计价指引。</t>
    </r>
  </si>
  <si>
    <r>
      <rPr>
        <sz val="10.5"/>
        <color theme="1"/>
        <rFont val="Calibri"/>
        <charset val="134"/>
      </rPr>
      <t>1.1.5</t>
    </r>
    <r>
      <rPr>
        <sz val="7"/>
        <color theme="1"/>
        <rFont val="Times New Roman"/>
        <charset val="134"/>
      </rPr>
      <t xml:space="preserve">              </t>
    </r>
    <r>
      <rPr>
        <sz val="10.5"/>
        <color theme="1"/>
        <rFont val="宋体"/>
        <charset val="134"/>
      </rPr>
      <t>江苏省建设工程计价通则。</t>
    </r>
  </si>
  <si>
    <r>
      <rPr>
        <sz val="10.5"/>
        <color theme="1"/>
        <rFont val="Calibri"/>
        <charset val="134"/>
      </rPr>
      <t>1.1.6</t>
    </r>
    <r>
      <rPr>
        <sz val="7"/>
        <color theme="1"/>
        <rFont val="Times New Roman"/>
        <charset val="134"/>
      </rPr>
      <t xml:space="preserve">              </t>
    </r>
    <r>
      <rPr>
        <sz val="10.5"/>
        <color theme="1"/>
        <rFont val="宋体"/>
        <charset val="134"/>
      </rPr>
      <t>江苏省建筑与装饰工程综合与定额。</t>
    </r>
  </si>
  <si>
    <r>
      <rPr>
        <sz val="10.5"/>
        <color theme="1"/>
        <rFont val="Calibri"/>
        <charset val="134"/>
      </rPr>
      <t>1.1.7</t>
    </r>
    <r>
      <rPr>
        <sz val="7"/>
        <color theme="1"/>
        <rFont val="Times New Roman"/>
        <charset val="134"/>
      </rPr>
      <t xml:space="preserve">              </t>
    </r>
    <r>
      <rPr>
        <sz val="10.5"/>
        <color theme="1"/>
        <rFont val="宋体"/>
        <charset val="134"/>
      </rPr>
      <t>江苏省安装工程综合定额</t>
    </r>
    <r>
      <rPr>
        <sz val="10.5"/>
        <color theme="1"/>
        <rFont val="Calibri"/>
        <charset val="134"/>
      </rPr>
      <t>2014</t>
    </r>
    <r>
      <rPr>
        <sz val="10.5"/>
        <color theme="1"/>
        <rFont val="宋体"/>
        <charset val="134"/>
      </rPr>
      <t>。</t>
    </r>
  </si>
  <si>
    <r>
      <rPr>
        <sz val="10.5"/>
        <color theme="1"/>
        <rFont val="Calibri"/>
        <charset val="134"/>
      </rPr>
      <t>1.1.8</t>
    </r>
    <r>
      <rPr>
        <sz val="7"/>
        <color theme="1"/>
        <rFont val="Times New Roman"/>
        <charset val="134"/>
      </rPr>
      <t xml:space="preserve">              </t>
    </r>
    <r>
      <rPr>
        <sz val="10.5"/>
        <color theme="1"/>
        <rFont val="宋体"/>
        <charset val="134"/>
      </rPr>
      <t>江苏省园林绿化工程综合定额</t>
    </r>
    <r>
      <rPr>
        <sz val="10.5"/>
        <color theme="1"/>
        <rFont val="Calibri"/>
        <charset val="134"/>
      </rPr>
      <t>2010</t>
    </r>
    <r>
      <rPr>
        <sz val="10.5"/>
        <color theme="1"/>
        <rFont val="宋体"/>
        <charset val="134"/>
      </rPr>
      <t>。</t>
    </r>
  </si>
  <si>
    <r>
      <rPr>
        <sz val="10.5"/>
        <color theme="1"/>
        <rFont val="Calibri"/>
        <charset val="134"/>
      </rPr>
      <t>1.1.9</t>
    </r>
    <r>
      <rPr>
        <sz val="7"/>
        <color theme="1"/>
        <rFont val="Times New Roman"/>
        <charset val="134"/>
      </rPr>
      <t xml:space="preserve">              </t>
    </r>
    <r>
      <rPr>
        <sz val="10.5"/>
        <color theme="1"/>
        <rFont val="宋体"/>
        <charset val="134"/>
      </rPr>
      <t>江苏省市政工程综合定额</t>
    </r>
    <r>
      <rPr>
        <sz val="10.5"/>
        <color theme="1"/>
        <rFont val="Calibri"/>
        <charset val="134"/>
      </rPr>
      <t>2014</t>
    </r>
    <r>
      <rPr>
        <sz val="10.5"/>
        <color theme="1"/>
        <rFont val="宋体"/>
        <charset val="134"/>
      </rPr>
      <t>。</t>
    </r>
    <r>
      <rPr>
        <sz val="10.5"/>
        <color theme="1"/>
        <rFont val="Calibri"/>
        <charset val="134"/>
      </rPr>
      <t> </t>
    </r>
  </si>
  <si>
    <t>1.2 当工程量清单内出现以‘项’为单位的项目时，标明此项目单价包括为完成该项目所必须的一切工作及费用，结算时不作任何调整。</t>
  </si>
  <si>
    <t>工程量清单填报须知--附件二</t>
  </si>
  <si>
    <t>附件二：总说明</t>
  </si>
  <si>
    <r>
      <rPr>
        <sz val="10.5"/>
        <color theme="1"/>
        <rFont val="Calibri"/>
        <charset val="134"/>
      </rPr>
      <t>2.</t>
    </r>
    <r>
      <rPr>
        <sz val="7"/>
        <color theme="1"/>
        <rFont val="Times New Roman"/>
        <charset val="134"/>
      </rPr>
      <t xml:space="preserve">         </t>
    </r>
    <r>
      <rPr>
        <sz val="10.5"/>
        <color theme="1"/>
        <rFont val="宋体"/>
        <charset val="134"/>
      </rPr>
      <t>机电部份</t>
    </r>
  </si>
  <si>
    <r>
      <rPr>
        <sz val="10.5"/>
        <color theme="1"/>
        <rFont val="Calibri"/>
        <charset val="134"/>
      </rPr>
      <t xml:space="preserve">2.1 </t>
    </r>
    <r>
      <rPr>
        <sz val="7"/>
        <color theme="1"/>
        <rFont val="Times New Roman"/>
        <charset val="134"/>
      </rPr>
      <t xml:space="preserve">  </t>
    </r>
    <r>
      <rPr>
        <sz val="10.5"/>
        <color theme="1"/>
        <rFont val="宋体"/>
        <charset val="134"/>
      </rPr>
      <t>本工程的总价乃按合同清单计算，工程量以合同清单所列明的为准。合同图纸或合同规范只作为解释和补充合同清单之用。本项工程“工程量计算规则”按下列文件执行，合同清单仍按工程量计算规则内的原则编制，并须从而理解。合同清单内各项目内容须与“工程量计算规则内的原则、合同图纸及合同规范一并参阅以全面理解该项目的详细要求及包含内容其单价或价款视为已包含此等文件之有关的全部要求。</t>
    </r>
  </si>
  <si>
    <r>
      <rPr>
        <sz val="10.5"/>
        <color theme="1"/>
        <rFont val="Calibri"/>
        <charset val="134"/>
      </rPr>
      <t xml:space="preserve">2.2 </t>
    </r>
    <r>
      <rPr>
        <sz val="7"/>
        <color theme="1"/>
        <rFont val="Times New Roman"/>
        <charset val="134"/>
      </rPr>
      <t xml:space="preserve">  </t>
    </r>
    <r>
      <rPr>
        <sz val="10.5"/>
        <color theme="1"/>
        <rFont val="宋体"/>
        <charset val="134"/>
      </rPr>
      <t>本工程的“工程量计算规则”须按下列文件执行，本工程的工程量清单按工程量计算规则内的原则编制，并须从而理解。本工程的工程量清单内各项目说明须与工程量计算规则”、合同图纸及合同规范一并参阅以全面理解该项目的详细要求及包含内容，其单价或价款视为已包含此等文件之有关的全部要求。</t>
    </r>
  </si>
  <si>
    <r>
      <rPr>
        <sz val="10.5"/>
        <color theme="1"/>
        <rFont val="Times New Roman"/>
        <charset val="134"/>
      </rPr>
      <t>2.3</t>
    </r>
    <r>
      <rPr>
        <sz val="7"/>
        <color theme="1"/>
        <rFont val="Times New Roman"/>
        <charset val="134"/>
      </rPr>
      <t xml:space="preserve">     </t>
    </r>
    <r>
      <rPr>
        <sz val="10.5"/>
        <color theme="1"/>
        <rFont val="宋体"/>
        <charset val="134"/>
      </rPr>
      <t>清单的项目待征以工程量清单的描述为准，该工程量清单项目的单价所包括的工程范围，以工程量清单的描述</t>
    </r>
    <r>
      <rPr>
        <sz val="10.5"/>
        <color theme="1"/>
        <rFont val="Calibri"/>
        <charset val="134"/>
      </rPr>
      <t>(</t>
    </r>
    <r>
      <rPr>
        <sz val="10.5"/>
        <color theme="1"/>
        <rFont val="宋体"/>
        <charset val="134"/>
      </rPr>
      <t>包括清单内的特别说明</t>
    </r>
    <r>
      <rPr>
        <sz val="10.5"/>
        <color theme="1"/>
        <rFont val="Calibri"/>
        <charset val="134"/>
      </rPr>
      <t>)</t>
    </r>
    <r>
      <rPr>
        <sz val="10.5"/>
        <color theme="1"/>
        <rFont val="宋体"/>
        <charset val="134"/>
      </rPr>
      <t>和本程的工程量清单填报须知的内容为准。</t>
    </r>
  </si>
  <si>
    <r>
      <rPr>
        <sz val="10.5"/>
        <color theme="1"/>
        <rFont val="Times New Roman"/>
        <charset val="134"/>
      </rPr>
      <t>2.4</t>
    </r>
    <r>
      <rPr>
        <sz val="7"/>
        <color theme="1"/>
        <rFont val="Times New Roman"/>
        <charset val="134"/>
      </rPr>
      <t xml:space="preserve">     </t>
    </r>
    <r>
      <rPr>
        <sz val="10.5"/>
        <color theme="1"/>
        <rFont val="宋体"/>
        <charset val="134"/>
      </rPr>
      <t>所有电缆的综合单价均包括了电缆终端头、中间接头、分支接头、防热护套、电缆末端接线端子的供应及安装费用。</t>
    </r>
  </si>
  <si>
    <r>
      <rPr>
        <sz val="10.5"/>
        <color theme="1"/>
        <rFont val="Times New Roman"/>
        <charset val="134"/>
      </rPr>
      <t>2.5</t>
    </r>
    <r>
      <rPr>
        <sz val="7"/>
        <color theme="1"/>
        <rFont val="Times New Roman"/>
        <charset val="134"/>
      </rPr>
      <t xml:space="preserve">     </t>
    </r>
    <r>
      <rPr>
        <sz val="10.5"/>
        <color theme="1"/>
        <rFont val="宋体"/>
        <charset val="134"/>
      </rPr>
      <t>所有电线的综合单价均包括了压接端子的供应及安装费用。</t>
    </r>
  </si>
  <si>
    <r>
      <rPr>
        <sz val="10.5"/>
        <color theme="1"/>
        <rFont val="Times New Roman"/>
        <charset val="134"/>
      </rPr>
      <t>2.6</t>
    </r>
    <r>
      <rPr>
        <sz val="7"/>
        <color theme="1"/>
        <rFont val="Times New Roman"/>
        <charset val="134"/>
      </rPr>
      <t xml:space="preserve">     </t>
    </r>
    <r>
      <rPr>
        <sz val="10.5"/>
        <color theme="1"/>
        <rFont val="宋体"/>
        <charset val="134"/>
      </rPr>
      <t>所有强弱电配管的综合单价均包据中间过线盒、末端接线盒的供应及安装费用；所有暗数配管均包括了墙体内</t>
    </r>
    <r>
      <rPr>
        <sz val="10.5"/>
        <color theme="1"/>
        <rFont val="Calibri"/>
        <charset val="134"/>
      </rPr>
      <t>(</t>
    </r>
    <r>
      <rPr>
        <sz val="10.5"/>
        <color theme="1"/>
        <rFont val="宋体"/>
        <charset val="134"/>
      </rPr>
      <t>无论混凝土或砌体或保温层</t>
    </r>
    <r>
      <rPr>
        <sz val="10.5"/>
        <color theme="1"/>
        <rFont val="Calibri"/>
        <charset val="134"/>
      </rPr>
      <t>)</t>
    </r>
    <r>
      <rPr>
        <sz val="10.5"/>
        <color theme="1"/>
        <rFont val="宋体"/>
        <charset val="134"/>
      </rPr>
      <t>的预留或凿槽刨沟及恢复之费用。</t>
    </r>
  </si>
  <si>
    <r>
      <rPr>
        <sz val="10.5"/>
        <color theme="1"/>
        <rFont val="Times New Roman"/>
        <charset val="134"/>
      </rPr>
      <t>2.7</t>
    </r>
    <r>
      <rPr>
        <sz val="7"/>
        <color theme="1"/>
        <rFont val="Times New Roman"/>
        <charset val="134"/>
      </rPr>
      <t xml:space="preserve">    </t>
    </r>
    <r>
      <rPr>
        <sz val="10.5"/>
        <color theme="1"/>
        <rFont val="宋体"/>
        <charset val="134"/>
      </rPr>
      <t>所有预留的强弱电配管的综合单价均包括了预留铁丝供日后穿线。</t>
    </r>
  </si>
  <si>
    <r>
      <rPr>
        <sz val="10.5"/>
        <color theme="1"/>
        <rFont val="Times New Roman"/>
        <charset val="134"/>
      </rPr>
      <t>2.8</t>
    </r>
    <r>
      <rPr>
        <sz val="7"/>
        <color theme="1"/>
        <rFont val="Times New Roman"/>
        <charset val="134"/>
      </rPr>
      <t xml:space="preserve">    </t>
    </r>
    <r>
      <rPr>
        <sz val="10.5"/>
        <color theme="1"/>
        <rFont val="宋体"/>
        <charset val="134"/>
      </rPr>
      <t>所有电气开关、插座、灯座的最终线路，其综合单价包括了最终线路的电气配管、过线盒、底盒、配线，及在实际施工前按总承包人要求于单位范围内移位之费用，而且次数不限。</t>
    </r>
  </si>
  <si>
    <r>
      <rPr>
        <sz val="10.5"/>
        <color theme="1"/>
        <rFont val="Times New Roman"/>
        <charset val="134"/>
      </rPr>
      <t>2.9</t>
    </r>
    <r>
      <rPr>
        <sz val="7"/>
        <color theme="1"/>
        <rFont val="Times New Roman"/>
        <charset val="134"/>
      </rPr>
      <t xml:space="preserve">     </t>
    </r>
    <r>
      <rPr>
        <sz val="10.5"/>
        <color theme="1"/>
        <rFont val="宋体"/>
        <charset val="134"/>
      </rPr>
      <t>所有最终支路管线点位以个为计量单位计量，单价应包括电缆、电线、电缆头制作安装、电缆防护、电线末端接线端子、过线盒、接线盒〔箱</t>
    </r>
    <r>
      <rPr>
        <sz val="10.5"/>
        <color theme="1"/>
        <rFont val="Calibri"/>
        <charset val="134"/>
      </rPr>
      <t>)</t>
    </r>
    <r>
      <rPr>
        <sz val="10.5"/>
        <color theme="1"/>
        <rFont val="宋体"/>
        <charset val="134"/>
      </rPr>
      <t>、出线盒、线管、金属软管、刨沟槽及墙体恢复、穿引线、支、吊、托架、管路保护及线管之防腐及刷漆等不含该点主设备价，且地下室部分不含混凝土内之预埋管</t>
    </r>
    <r>
      <rPr>
        <sz val="10.5"/>
        <color theme="1"/>
        <rFont val="Calibri"/>
        <charset val="134"/>
      </rPr>
      <t>)</t>
    </r>
    <r>
      <rPr>
        <sz val="10.5"/>
        <color theme="1"/>
        <rFont val="宋体"/>
        <charset val="134"/>
      </rPr>
      <t>。</t>
    </r>
  </si>
  <si>
    <r>
      <rPr>
        <sz val="10.5"/>
        <color theme="1"/>
        <rFont val="Times New Roman"/>
        <charset val="134"/>
      </rPr>
      <t>2.10</t>
    </r>
    <r>
      <rPr>
        <sz val="7"/>
        <color theme="1"/>
        <rFont val="Times New Roman"/>
        <charset val="134"/>
      </rPr>
      <t xml:space="preserve">   </t>
    </r>
    <r>
      <rPr>
        <sz val="10.5"/>
        <color theme="1"/>
        <rFont val="宋体"/>
        <charset val="134"/>
      </rPr>
      <t>所有设备及管道的支架的造价包括在相关设备及管道的综合单价之中，不另计量，综合单价包括提供达到总承包人满意的程度的深化图纸。</t>
    </r>
  </si>
  <si>
    <r>
      <rPr>
        <sz val="10.5"/>
        <color theme="1"/>
        <rFont val="Times New Roman"/>
        <charset val="134"/>
      </rPr>
      <t>2.11</t>
    </r>
    <r>
      <rPr>
        <sz val="7"/>
        <color theme="1"/>
        <rFont val="Times New Roman"/>
        <charset val="134"/>
      </rPr>
      <t xml:space="preserve">   </t>
    </r>
    <r>
      <rPr>
        <sz val="10.5"/>
        <rFont val="宋体"/>
        <charset val="134"/>
      </rPr>
      <t>所有需要修补或增加的消</t>
    </r>
    <r>
      <rPr>
        <sz val="10.5"/>
        <color theme="1"/>
        <rFont val="宋体"/>
        <charset val="134"/>
      </rPr>
      <t>防水、空调水、空调风管道之穿墙、梁、楼板的套管</t>
    </r>
    <r>
      <rPr>
        <sz val="10.5"/>
        <color theme="1"/>
        <rFont val="Calibri"/>
        <charset val="134"/>
      </rPr>
      <t>(</t>
    </r>
    <r>
      <rPr>
        <sz val="10.5"/>
        <color theme="1"/>
        <rFont val="宋体"/>
        <charset val="134"/>
      </rPr>
      <t>防小除外</t>
    </r>
    <r>
      <rPr>
        <sz val="10.5"/>
        <color theme="1"/>
        <rFont val="Calibri"/>
        <charset val="134"/>
      </rPr>
      <t>)</t>
    </r>
    <r>
      <rPr>
        <sz val="10.5"/>
        <color theme="1"/>
        <rFont val="宋体"/>
        <charset val="134"/>
      </rPr>
      <t>及相关配件均包括在相关管道的综合单价之中。</t>
    </r>
  </si>
  <si>
    <r>
      <rPr>
        <sz val="10.5"/>
        <color theme="1"/>
        <rFont val="Times New Roman"/>
        <charset val="134"/>
      </rPr>
      <t>2.12</t>
    </r>
    <r>
      <rPr>
        <sz val="7"/>
        <color theme="1"/>
        <rFont val="Times New Roman"/>
        <charset val="134"/>
      </rPr>
      <t xml:space="preserve">  </t>
    </r>
    <r>
      <rPr>
        <sz val="10.5"/>
        <color theme="1"/>
        <rFont val="宋体"/>
        <charset val="134"/>
      </rPr>
      <t>所有需配合其他施工单位施工之电线，其综合单价包括足够的电线长度预留供设备连接。</t>
    </r>
  </si>
  <si>
    <r>
      <rPr>
        <sz val="10.5"/>
        <color theme="1"/>
        <rFont val="Times New Roman"/>
        <charset val="134"/>
      </rPr>
      <t>2.13</t>
    </r>
    <r>
      <rPr>
        <sz val="7"/>
        <color theme="1"/>
        <rFont val="Times New Roman"/>
        <charset val="134"/>
      </rPr>
      <t xml:space="preserve">  </t>
    </r>
    <r>
      <rPr>
        <sz val="10.5"/>
        <color theme="1"/>
        <rFont val="宋体"/>
        <charset val="134"/>
      </rPr>
      <t>所有水泵、风机的综合单价包括了电机检查接线、调试。</t>
    </r>
  </si>
  <si>
    <r>
      <rPr>
        <sz val="10.5"/>
        <color theme="1"/>
        <rFont val="Times New Roman"/>
        <charset val="134"/>
      </rPr>
      <t>2.14</t>
    </r>
    <r>
      <rPr>
        <sz val="7"/>
        <color theme="1"/>
        <rFont val="Times New Roman"/>
        <charset val="134"/>
      </rPr>
      <t xml:space="preserve">  </t>
    </r>
    <r>
      <rPr>
        <sz val="10.5"/>
        <color theme="1"/>
        <rFont val="宋体"/>
        <charset val="134"/>
      </rPr>
      <t>所有设备</t>
    </r>
    <r>
      <rPr>
        <sz val="10.5"/>
        <color theme="1"/>
        <rFont val="Calibri"/>
        <charset val="134"/>
      </rPr>
      <t>(</t>
    </r>
    <r>
      <rPr>
        <sz val="10.5"/>
        <color theme="1"/>
        <rFont val="宋体"/>
        <charset val="134"/>
      </rPr>
      <t>包含甲供设备</t>
    </r>
    <r>
      <rPr>
        <sz val="10.5"/>
        <color theme="1"/>
        <rFont val="Calibri"/>
        <charset val="134"/>
      </rPr>
      <t>)</t>
    </r>
    <r>
      <rPr>
        <sz val="10.5"/>
        <color theme="1"/>
        <rFont val="宋体"/>
        <charset val="134"/>
      </rPr>
      <t>吊装及二次搬运费需于措施项目中考虑。</t>
    </r>
  </si>
  <si>
    <r>
      <rPr>
        <sz val="10.5"/>
        <color theme="1"/>
        <rFont val="Times New Roman"/>
        <charset val="134"/>
      </rPr>
      <t>2.15</t>
    </r>
    <r>
      <rPr>
        <sz val="7"/>
        <color theme="1"/>
        <rFont val="Times New Roman"/>
        <charset val="134"/>
      </rPr>
      <t xml:space="preserve">    </t>
    </r>
    <r>
      <rPr>
        <sz val="10.5"/>
        <color theme="1"/>
        <rFont val="宋体"/>
        <charset val="134"/>
      </rPr>
      <t>个别清单项目计价规则修改</t>
    </r>
  </si>
  <si>
    <r>
      <rPr>
        <sz val="10.5"/>
        <color theme="1"/>
        <rFont val="Times New Roman"/>
        <charset val="134"/>
      </rPr>
      <t>2.15.1</t>
    </r>
    <r>
      <rPr>
        <sz val="7"/>
        <color theme="1"/>
        <rFont val="Times New Roman"/>
        <charset val="134"/>
      </rPr>
      <t xml:space="preserve">     </t>
    </r>
    <r>
      <rPr>
        <sz val="10.5"/>
        <color theme="1"/>
        <rFont val="宋体"/>
        <charset val="134"/>
      </rPr>
      <t>送配电装置系统计量规则不按‘系统’计量，改按每个标段按一项计算。</t>
    </r>
  </si>
  <si>
    <r>
      <rPr>
        <sz val="10.5"/>
        <color theme="1"/>
        <rFont val="Times New Roman"/>
        <charset val="134"/>
      </rPr>
      <t>2.15.2</t>
    </r>
    <r>
      <rPr>
        <sz val="7"/>
        <color theme="1"/>
        <rFont val="Times New Roman"/>
        <charset val="134"/>
      </rPr>
      <t xml:space="preserve">     </t>
    </r>
    <r>
      <rPr>
        <sz val="10.5"/>
        <color theme="1"/>
        <rFont val="宋体"/>
        <charset val="134"/>
      </rPr>
      <t>接地装置调试的计量规则不按系统组计量，改按每个标段按一项计算。</t>
    </r>
  </si>
  <si>
    <r>
      <rPr>
        <sz val="10.5"/>
        <color theme="1"/>
        <rFont val="Times New Roman"/>
        <charset val="134"/>
      </rPr>
      <t>2.15.3</t>
    </r>
    <r>
      <rPr>
        <sz val="7"/>
        <color theme="1"/>
        <rFont val="Times New Roman"/>
        <charset val="134"/>
      </rPr>
      <t xml:space="preserve">    </t>
    </r>
    <r>
      <rPr>
        <sz val="10.5"/>
        <color theme="1"/>
        <rFont val="宋体"/>
        <charset val="134"/>
      </rPr>
      <t>通风工程检测、调试</t>
    </r>
    <r>
      <rPr>
        <sz val="10.5"/>
        <color theme="1"/>
        <rFont val="Calibri"/>
        <charset val="134"/>
      </rPr>
      <t>(</t>
    </r>
    <r>
      <rPr>
        <sz val="10.5"/>
        <color theme="1"/>
        <rFont val="宋体"/>
        <charset val="134"/>
      </rPr>
      <t>包含防排烟、通风系统、空调风</t>
    </r>
    <r>
      <rPr>
        <sz val="10.5"/>
        <color theme="1"/>
        <rFont val="Calibri"/>
        <charset val="134"/>
      </rPr>
      <t>)</t>
    </r>
    <r>
      <rPr>
        <sz val="10.5"/>
        <color theme="1"/>
        <rFont val="宋体"/>
        <charset val="134"/>
      </rPr>
      <t>的计量规则不按‘系统</t>
    </r>
    <r>
      <rPr>
        <sz val="10.5"/>
        <color theme="1"/>
        <rFont val="Calibri"/>
        <charset val="134"/>
      </rPr>
      <t>/</t>
    </r>
    <r>
      <rPr>
        <sz val="10.5"/>
        <color theme="1"/>
        <rFont val="宋体"/>
        <charset val="134"/>
      </rPr>
      <t>组’计量，改按每个标段按一项计算。</t>
    </r>
  </si>
  <si>
    <r>
      <rPr>
        <sz val="10.5"/>
        <color theme="1"/>
        <rFont val="Calibri"/>
        <charset val="134"/>
      </rPr>
      <t>2.15.4</t>
    </r>
    <r>
      <rPr>
        <sz val="7"/>
        <color theme="1"/>
        <rFont val="Times New Roman"/>
        <charset val="134"/>
      </rPr>
      <t> </t>
    </r>
    <r>
      <rPr>
        <sz val="10.5"/>
        <color theme="1"/>
        <rFont val="宋体"/>
        <charset val="134"/>
      </rPr>
      <t>发电机系统及环保工程、气体灭火工裎以‘套’计量，综合单价包设计，施工及验收合格。</t>
    </r>
  </si>
  <si>
    <r>
      <rPr>
        <sz val="10.5"/>
        <color theme="1"/>
        <rFont val="Calibri"/>
        <charset val="134"/>
      </rPr>
      <t>2.15.5</t>
    </r>
    <r>
      <rPr>
        <sz val="10.5"/>
        <color theme="1"/>
        <rFont val="宋体"/>
        <charset val="134"/>
      </rPr>
      <t>自动报警系统调试计量规则不按系统计量，改按每个标段按一项计算。</t>
    </r>
  </si>
  <si>
    <r>
      <rPr>
        <sz val="10.5"/>
        <color theme="1"/>
        <rFont val="Times New Roman"/>
        <charset val="134"/>
      </rPr>
      <t>2.15.6</t>
    </r>
    <r>
      <rPr>
        <sz val="7"/>
        <color theme="1"/>
        <rFont val="Times New Roman"/>
        <charset val="134"/>
      </rPr>
      <t xml:space="preserve">   </t>
    </r>
    <r>
      <rPr>
        <sz val="10.5"/>
        <color theme="1"/>
        <rFont val="宋体"/>
        <charset val="134"/>
      </rPr>
      <t>水灭火控制装置调试计量规则不按‘点’计量，改按每个标段按一项计算。</t>
    </r>
  </si>
  <si>
    <r>
      <rPr>
        <sz val="10.5"/>
        <color theme="1"/>
        <rFont val="Calibri"/>
        <charset val="134"/>
      </rPr>
      <t>2.15.7</t>
    </r>
    <r>
      <rPr>
        <sz val="7"/>
        <color theme="1"/>
        <rFont val="Times New Roman"/>
        <charset val="134"/>
      </rPr>
      <t>  </t>
    </r>
    <r>
      <rPr>
        <sz val="10.5"/>
        <color theme="1"/>
        <rFont val="宋体"/>
        <charset val="134"/>
      </rPr>
      <t>防火控制系统装置调试计量规则不按‘个</t>
    </r>
    <r>
      <rPr>
        <sz val="10.5"/>
        <color theme="1"/>
        <rFont val="Calibri"/>
        <charset val="134"/>
      </rPr>
      <t>/</t>
    </r>
    <r>
      <rPr>
        <sz val="10.5"/>
        <color theme="1"/>
        <rFont val="宋体"/>
        <charset val="134"/>
      </rPr>
      <t>部’计量，改按每个标段按一项计算。</t>
    </r>
  </si>
  <si>
    <r>
      <rPr>
        <sz val="10.5"/>
        <color theme="1"/>
        <rFont val="Calibri"/>
        <charset val="134"/>
      </rPr>
      <t>2.15.8</t>
    </r>
    <r>
      <rPr>
        <sz val="7"/>
        <color theme="1"/>
        <rFont val="Times New Roman"/>
        <charset val="134"/>
      </rPr>
      <t>    </t>
    </r>
    <r>
      <rPr>
        <sz val="10.5"/>
        <color theme="1"/>
        <rFont val="宋体"/>
        <charset val="134"/>
      </rPr>
      <t>气体灭火系统装置调试计量规则不按‘点’计量，改按每个标段按一项计算。</t>
    </r>
  </si>
  <si>
    <r>
      <rPr>
        <sz val="10.5"/>
        <color theme="1"/>
        <rFont val="Times New Roman"/>
        <charset val="134"/>
      </rPr>
      <t>2.15.9</t>
    </r>
    <r>
      <rPr>
        <sz val="7"/>
        <color theme="1"/>
        <rFont val="Times New Roman"/>
        <charset val="134"/>
      </rPr>
      <t xml:space="preserve">   </t>
    </r>
    <r>
      <rPr>
        <sz val="10.5"/>
        <color theme="1"/>
        <rFont val="宋体"/>
        <charset val="134"/>
      </rPr>
      <t>采暖工程系统调试的计量规则不按‘系统</t>
    </r>
    <r>
      <rPr>
        <sz val="10.5"/>
        <color theme="1"/>
        <rFont val="Calibri"/>
        <charset val="134"/>
      </rPr>
      <t>/</t>
    </r>
    <r>
      <rPr>
        <sz val="10.5"/>
        <color theme="1"/>
        <rFont val="宋体"/>
        <charset val="134"/>
      </rPr>
      <t>组’计量，改按每个标段按一项计算。</t>
    </r>
  </si>
  <si>
    <r>
      <rPr>
        <sz val="10.5"/>
        <color theme="1"/>
        <rFont val="Times New Roman"/>
        <charset val="134"/>
      </rPr>
      <t>2.15.10</t>
    </r>
    <r>
      <rPr>
        <sz val="7"/>
        <color theme="1"/>
        <rFont val="Times New Roman"/>
        <charset val="134"/>
      </rPr>
      <t xml:space="preserve">  </t>
    </r>
    <r>
      <rPr>
        <sz val="10.5"/>
        <color theme="1"/>
        <rFont val="宋体"/>
        <charset val="134"/>
      </rPr>
      <t>空调水工程系统调试的计量规则不按‘系统</t>
    </r>
    <r>
      <rPr>
        <sz val="10.5"/>
        <color theme="1"/>
        <rFont val="Calibri"/>
        <charset val="134"/>
      </rPr>
      <t>/</t>
    </r>
    <r>
      <rPr>
        <sz val="10.5"/>
        <color theme="1"/>
        <rFont val="宋体"/>
        <charset val="134"/>
      </rPr>
      <t>组’计量，改按每个标段妆一项计算。</t>
    </r>
  </si>
  <si>
    <r>
      <rPr>
        <sz val="10.5"/>
        <color theme="1"/>
        <rFont val="Times New Roman"/>
        <charset val="134"/>
      </rPr>
      <t>2.15.11</t>
    </r>
    <r>
      <rPr>
        <sz val="7"/>
        <color theme="1"/>
        <rFont val="Times New Roman"/>
        <charset val="134"/>
      </rPr>
      <t xml:space="preserve"> </t>
    </r>
    <r>
      <rPr>
        <sz val="10.5"/>
        <color theme="1"/>
        <rFont val="宋体"/>
        <charset val="134"/>
      </rPr>
      <t>塑料管的伸缩节之工程盘计盘单位不以长度计算，改为个”计算。</t>
    </r>
  </si>
  <si>
    <r>
      <rPr>
        <sz val="10.5"/>
        <color theme="1"/>
        <rFont val="Times New Roman"/>
        <charset val="134"/>
      </rPr>
      <t>2.15.12</t>
    </r>
    <r>
      <rPr>
        <sz val="7"/>
        <color theme="1"/>
        <rFont val="Times New Roman"/>
        <charset val="134"/>
      </rPr>
      <t xml:space="preserve">  </t>
    </r>
    <r>
      <rPr>
        <sz val="10.5"/>
        <color theme="1"/>
        <rFont val="宋体"/>
        <charset val="134"/>
      </rPr>
      <t>配管及配线，计量不以长度计量，并合并为一个编码</t>
    </r>
    <r>
      <rPr>
        <sz val="10.5"/>
        <color theme="1"/>
        <rFont val="Calibri"/>
        <charset val="134"/>
      </rPr>
      <t>xxxxx</t>
    </r>
    <r>
      <rPr>
        <sz val="10.5"/>
        <color theme="1"/>
        <rFont val="宋体"/>
        <charset val="134"/>
      </rPr>
      <t>，改以为‘个’计量。</t>
    </r>
    <r>
      <rPr>
        <sz val="10.5"/>
        <color theme="1"/>
        <rFont val="Calibri"/>
        <charset val="134"/>
      </rPr>
      <t>(</t>
    </r>
    <r>
      <rPr>
        <sz val="10.5"/>
        <color theme="1"/>
        <rFont val="宋体"/>
        <charset val="134"/>
      </rPr>
      <t>只适用于最终支路末端的量度，其它按</t>
    </r>
    <r>
      <rPr>
        <sz val="10.5"/>
        <color theme="1"/>
        <rFont val="Calibri"/>
        <charset val="134"/>
      </rPr>
      <t>GB50856-2013</t>
    </r>
    <r>
      <rPr>
        <sz val="10.5"/>
        <color theme="1"/>
        <rFont val="宋体"/>
        <charset val="134"/>
      </rPr>
      <t>计价规范以“</t>
    </r>
    <r>
      <rPr>
        <sz val="10.5"/>
        <color theme="1"/>
        <rFont val="Calibri"/>
        <charset val="134"/>
      </rPr>
      <t>m"</t>
    </r>
    <r>
      <rPr>
        <sz val="10.5"/>
        <color theme="1"/>
        <rFont val="宋体"/>
        <charset val="134"/>
      </rPr>
      <t>计量</t>
    </r>
    <r>
      <rPr>
        <sz val="10.5"/>
        <color theme="1"/>
        <rFont val="Calibri"/>
        <charset val="134"/>
      </rPr>
      <t>)</t>
    </r>
    <r>
      <rPr>
        <sz val="10.5"/>
        <color theme="1"/>
        <rFont val="宋体"/>
        <charset val="134"/>
      </rPr>
      <t>。</t>
    </r>
  </si>
  <si>
    <t>工程量清单填报须知----附件三</t>
  </si>
  <si>
    <r>
      <rPr>
        <u/>
        <sz val="10.5"/>
        <color theme="1"/>
        <rFont val="宋体"/>
        <charset val="134"/>
      </rPr>
      <t>附件三：</t>
    </r>
    <r>
      <rPr>
        <u/>
        <sz val="10.5"/>
        <color theme="1"/>
        <rFont val="宋体"/>
        <charset val="134"/>
      </rPr>
      <t>特殊的工程量清单计算规则</t>
    </r>
  </si>
  <si>
    <t>第3节：安装工程</t>
  </si>
  <si>
    <r>
      <rPr>
        <sz val="10.5"/>
        <color theme="1"/>
        <rFont val="Times New Roman"/>
        <charset val="134"/>
      </rPr>
      <t>3</t>
    </r>
    <r>
      <rPr>
        <sz val="10.5"/>
        <color theme="1"/>
        <rFont val="宋体"/>
        <charset val="134"/>
      </rPr>
      <t xml:space="preserve">.1  </t>
    </r>
    <r>
      <rPr>
        <sz val="7"/>
        <color theme="1"/>
        <rFont val="Times New Roman"/>
        <charset val="134"/>
      </rPr>
      <t xml:space="preserve">     </t>
    </r>
    <r>
      <rPr>
        <sz val="10.5"/>
        <color theme="1"/>
        <rFont val="宋体"/>
        <charset val="134"/>
      </rPr>
      <t>一般规定</t>
    </r>
  </si>
  <si>
    <r>
      <rPr>
        <sz val="10.5"/>
        <color theme="1"/>
        <rFont val="Times New Roman"/>
        <charset val="134"/>
      </rPr>
      <t>3</t>
    </r>
    <r>
      <rPr>
        <sz val="10.5"/>
        <color theme="1"/>
        <rFont val="Calibri"/>
        <charset val="134"/>
      </rPr>
      <t>.1.1</t>
    </r>
    <r>
      <rPr>
        <sz val="7"/>
        <color theme="1"/>
        <rFont val="Times New Roman"/>
        <charset val="134"/>
      </rPr>
      <t xml:space="preserve">              </t>
    </r>
    <r>
      <rPr>
        <sz val="10.5"/>
        <color theme="1"/>
        <rFont val="宋体"/>
        <charset val="134"/>
      </rPr>
      <t>除在工程量清单中之项目名称特别列明为“供应”、“甲供”或“只安装”之项目外，本节“安装工程”之所有项目（包括设备）均应包括“供应及安装”，且供应及安装单价需分开填报。</t>
    </r>
  </si>
  <si>
    <r>
      <rPr>
        <sz val="10.5"/>
        <color theme="1"/>
        <rFont val="宋体"/>
        <charset val="134"/>
      </rPr>
      <t>工程量清单内所填报之单价应以人民币计算，除另有说明以外，所有项目的单价须包括</t>
    </r>
    <r>
      <rPr>
        <sz val="10.5"/>
        <color theme="1"/>
        <rFont val="Calibri"/>
        <charset val="134"/>
      </rPr>
      <t>:</t>
    </r>
  </si>
  <si>
    <r>
      <rPr>
        <sz val="10.5"/>
        <color theme="1"/>
        <rFont val="Calibri"/>
        <charset val="134"/>
      </rPr>
      <t>(i)</t>
    </r>
    <r>
      <rPr>
        <sz val="7"/>
        <color theme="1"/>
        <rFont val="Times New Roman"/>
        <charset val="134"/>
      </rPr>
      <t xml:space="preserve">         </t>
    </r>
    <r>
      <rPr>
        <sz val="10.5"/>
        <color theme="1"/>
        <rFont val="宋体"/>
        <charset val="134"/>
      </rPr>
      <t>人工及一切有关费用；</t>
    </r>
  </si>
  <si>
    <r>
      <rPr>
        <sz val="10.5"/>
        <color theme="1"/>
        <rFont val="Calibri"/>
        <charset val="134"/>
      </rPr>
      <t>(ii)</t>
    </r>
    <r>
      <rPr>
        <sz val="7"/>
        <color theme="1"/>
        <rFont val="Times New Roman"/>
        <charset val="134"/>
      </rPr>
      <t xml:space="preserve">       </t>
    </r>
    <r>
      <rPr>
        <sz val="10.5"/>
        <color theme="1"/>
        <rFont val="宋体"/>
        <charset val="134"/>
      </rPr>
      <t>设备、主材及一切有关费用包括设备或主材原价、运杂费、运输损耗费、采购及保管费；</t>
    </r>
  </si>
  <si>
    <r>
      <rPr>
        <sz val="10.5"/>
        <color theme="1"/>
        <rFont val="Calibri"/>
        <charset val="134"/>
      </rPr>
      <t>(iii)</t>
    </r>
    <r>
      <rPr>
        <sz val="7"/>
        <color theme="1"/>
        <rFont val="Times New Roman"/>
        <charset val="134"/>
      </rPr>
      <t xml:space="preserve">      </t>
    </r>
    <r>
      <rPr>
        <sz val="10.5"/>
        <color theme="1"/>
        <rFont val="宋体"/>
        <charset val="134"/>
      </rPr>
      <t>设备、主材的就位安装、制作、加工所需的材料、配件等连削切损耗费及检验试验费等；</t>
    </r>
  </si>
  <si>
    <r>
      <rPr>
        <sz val="10.5"/>
        <color theme="1"/>
        <rFont val="Calibri"/>
        <charset val="134"/>
      </rPr>
      <t>(iv)</t>
    </r>
    <r>
      <rPr>
        <sz val="7"/>
        <color theme="1"/>
        <rFont val="Times New Roman"/>
        <charset val="134"/>
      </rPr>
      <t xml:space="preserve">      </t>
    </r>
    <r>
      <rPr>
        <sz val="10.5"/>
        <color theme="1"/>
        <rFont val="宋体"/>
        <charset val="134"/>
      </rPr>
      <t>施工所需之机械和工具等费用；</t>
    </r>
  </si>
  <si>
    <r>
      <rPr>
        <sz val="10.5"/>
        <color theme="1"/>
        <rFont val="Calibri"/>
        <charset val="134"/>
      </rPr>
      <t>(v)</t>
    </r>
    <r>
      <rPr>
        <sz val="7"/>
        <color theme="1"/>
        <rFont val="Times New Roman"/>
        <charset val="134"/>
      </rPr>
      <t xml:space="preserve">       </t>
    </r>
    <r>
      <rPr>
        <sz val="10.5"/>
        <color theme="1"/>
        <rFont val="宋体"/>
        <charset val="134"/>
      </rPr>
      <t>深化设计及深化设计引致的相关费用；</t>
    </r>
  </si>
  <si>
    <r>
      <rPr>
        <sz val="10.5"/>
        <color theme="1"/>
        <rFont val="Calibri"/>
        <charset val="134"/>
      </rPr>
      <t>(vi)</t>
    </r>
    <r>
      <rPr>
        <sz val="7"/>
        <color theme="1"/>
        <rFont val="Times New Roman"/>
        <charset val="134"/>
      </rPr>
      <t xml:space="preserve">      </t>
    </r>
    <r>
      <rPr>
        <sz val="10.5"/>
        <color theme="1"/>
        <rFont val="宋体"/>
        <charset val="134"/>
      </rPr>
      <t>筹办费、经营费及管理费；</t>
    </r>
  </si>
  <si>
    <r>
      <rPr>
        <sz val="10.5"/>
        <color theme="1"/>
        <rFont val="Calibri"/>
        <charset val="134"/>
      </rPr>
      <t>(vii)</t>
    </r>
    <r>
      <rPr>
        <sz val="7"/>
        <color theme="1"/>
        <rFont val="Times New Roman"/>
        <charset val="134"/>
      </rPr>
      <t xml:space="preserve">    </t>
    </r>
    <r>
      <rPr>
        <sz val="10.5"/>
        <color theme="1"/>
        <rFont val="宋体"/>
        <charset val="134"/>
      </rPr>
      <t>征收费及一切政府部门规定的有关费用；</t>
    </r>
  </si>
  <si>
    <r>
      <rPr>
        <sz val="10.5"/>
        <color theme="1"/>
        <rFont val="Calibri"/>
        <charset val="134"/>
      </rPr>
      <t>(viii)</t>
    </r>
    <r>
      <rPr>
        <sz val="7"/>
        <color theme="1"/>
        <rFont val="Times New Roman"/>
        <charset val="134"/>
      </rPr>
      <t xml:space="preserve">   </t>
    </r>
    <r>
      <rPr>
        <sz val="10.5"/>
        <color theme="1"/>
        <rFont val="宋体"/>
        <charset val="134"/>
      </rPr>
      <t>利润；</t>
    </r>
  </si>
  <si>
    <r>
      <rPr>
        <sz val="10.5"/>
        <color theme="1"/>
        <rFont val="Calibri"/>
        <charset val="134"/>
      </rPr>
      <t>(ix)</t>
    </r>
    <r>
      <rPr>
        <sz val="7"/>
        <color theme="1"/>
        <rFont val="Times New Roman"/>
        <charset val="134"/>
      </rPr>
      <t xml:space="preserve">      </t>
    </r>
    <r>
      <rPr>
        <sz val="10.5"/>
        <color theme="1"/>
        <rFont val="宋体"/>
        <charset val="134"/>
      </rPr>
      <t>税金包括进口关税；</t>
    </r>
  </si>
  <si>
    <r>
      <rPr>
        <sz val="10.5"/>
        <color theme="1"/>
        <rFont val="Calibri"/>
        <charset val="134"/>
      </rPr>
      <t>(x)</t>
    </r>
    <r>
      <rPr>
        <sz val="7"/>
        <color theme="1"/>
        <rFont val="Times New Roman"/>
        <charset val="134"/>
      </rPr>
      <t xml:space="preserve">       </t>
    </r>
    <r>
      <rPr>
        <sz val="10.5"/>
        <color theme="1"/>
        <rFont val="宋体"/>
        <charset val="134"/>
      </rPr>
      <t>其他有关联的费用；</t>
    </r>
  </si>
  <si>
    <r>
      <rPr>
        <sz val="10.5"/>
        <color theme="1"/>
        <rFont val="Times New Roman"/>
        <charset val="134"/>
      </rPr>
      <t>3.1.2</t>
    </r>
    <r>
      <rPr>
        <sz val="7"/>
        <color theme="1"/>
        <rFont val="Times New Roman"/>
        <charset val="134"/>
      </rPr>
      <t xml:space="preserve">            </t>
    </r>
    <r>
      <rPr>
        <sz val="10.5"/>
        <color theme="1"/>
        <rFont val="宋体"/>
        <charset val="134"/>
      </rPr>
      <t>所有在工程量消单中列明为“只安装”之工程项目，其单价应包括除下列</t>
    </r>
    <r>
      <rPr>
        <sz val="10.5"/>
        <color theme="1"/>
        <rFont val="Calibri"/>
        <charset val="134"/>
      </rPr>
      <t xml:space="preserve"> </t>
    </r>
    <r>
      <rPr>
        <sz val="10.5"/>
        <color theme="1"/>
        <rFont val="宋体"/>
        <charset val="134"/>
      </rPr>
      <t>“供应”部分之价格：</t>
    </r>
  </si>
  <si>
    <r>
      <rPr>
        <sz val="10.5"/>
        <color theme="1"/>
        <rFont val="Calibri"/>
        <charset val="134"/>
      </rPr>
      <t>a.</t>
    </r>
    <r>
      <rPr>
        <sz val="7"/>
        <color theme="1"/>
        <rFont val="Times New Roman"/>
        <charset val="134"/>
      </rPr>
      <t xml:space="preserve">         </t>
    </r>
    <r>
      <rPr>
        <sz val="10.5"/>
        <color theme="1"/>
        <rFont val="宋体"/>
        <charset val="134"/>
      </rPr>
      <t>项目主体货到工地价格</t>
    </r>
    <r>
      <rPr>
        <sz val="10.5"/>
        <color theme="1"/>
        <rFont val="Calibri"/>
        <charset val="134"/>
      </rPr>
      <t>(</t>
    </r>
    <r>
      <rPr>
        <sz val="10.5"/>
        <color theme="1"/>
        <rFont val="宋体"/>
        <charset val="134"/>
      </rPr>
      <t>不包括卸货</t>
    </r>
    <r>
      <rPr>
        <sz val="10.5"/>
        <color theme="1"/>
        <rFont val="Calibri"/>
        <charset val="134"/>
      </rPr>
      <t>)</t>
    </r>
    <r>
      <rPr>
        <sz val="10.5"/>
        <color theme="1"/>
        <rFont val="宋体"/>
        <charset val="134"/>
      </rPr>
      <t>，包括所有运费、关税、增值税等。</t>
    </r>
  </si>
  <si>
    <r>
      <rPr>
        <sz val="10.5"/>
        <color theme="1"/>
        <rFont val="Times New Roman"/>
        <charset val="134"/>
      </rPr>
      <t>3.1.3</t>
    </r>
    <r>
      <rPr>
        <sz val="7"/>
        <color theme="1"/>
        <rFont val="Times New Roman"/>
        <charset val="134"/>
      </rPr>
      <t xml:space="preserve">           </t>
    </r>
    <r>
      <rPr>
        <sz val="10.5"/>
        <color theme="1"/>
        <rFont val="宋体"/>
        <charset val="134"/>
      </rPr>
      <t>安装工程的项目单价均须包括：</t>
    </r>
  </si>
  <si>
    <r>
      <rPr>
        <sz val="10.5"/>
        <color theme="1"/>
        <rFont val="Calibri"/>
        <charset val="134"/>
      </rPr>
      <t>(i)</t>
    </r>
    <r>
      <rPr>
        <sz val="7"/>
        <color theme="1"/>
        <rFont val="Times New Roman"/>
        <charset val="134"/>
      </rPr>
      <t xml:space="preserve">          </t>
    </r>
    <r>
      <rPr>
        <sz val="10.5"/>
        <color theme="1"/>
        <rFont val="宋体"/>
        <charset val="134"/>
      </rPr>
      <t>大工程量或小工程量的施工；</t>
    </r>
  </si>
  <si>
    <r>
      <rPr>
        <sz val="10.5"/>
        <color theme="1"/>
        <rFont val="Calibri"/>
        <charset val="134"/>
      </rPr>
      <t>(ii)</t>
    </r>
    <r>
      <rPr>
        <sz val="7"/>
        <color theme="1"/>
        <rFont val="Times New Roman"/>
        <charset val="134"/>
      </rPr>
      <t xml:space="preserve">        </t>
    </r>
    <r>
      <rPr>
        <sz val="10.5"/>
        <color theme="1"/>
        <rFont val="宋体"/>
        <charset val="134"/>
      </rPr>
      <t>对工程所需材料及设备的保护及竣工时的清理工作；</t>
    </r>
  </si>
  <si>
    <r>
      <rPr>
        <sz val="10.5"/>
        <color theme="1"/>
        <rFont val="Calibri"/>
        <charset val="134"/>
      </rPr>
      <t>(iii)</t>
    </r>
    <r>
      <rPr>
        <sz val="7"/>
        <color theme="1"/>
        <rFont val="Times New Roman"/>
        <charset val="134"/>
      </rPr>
      <t xml:space="preserve">       </t>
    </r>
    <r>
      <rPr>
        <sz val="10.5"/>
        <color theme="1"/>
        <rFont val="宋体"/>
        <charset val="134"/>
      </rPr>
      <t>在任何高度的情况下施工。</t>
    </r>
  </si>
  <si>
    <r>
      <rPr>
        <sz val="10.5"/>
        <color theme="1"/>
        <rFont val="Times New Roman"/>
        <charset val="134"/>
      </rPr>
      <t>3.1.4</t>
    </r>
    <r>
      <rPr>
        <sz val="7"/>
        <color theme="1"/>
        <rFont val="Times New Roman"/>
        <charset val="134"/>
      </rPr>
      <t xml:space="preserve">          </t>
    </r>
    <r>
      <rPr>
        <sz val="10.5"/>
        <color theme="1"/>
        <rFont val="宋体"/>
        <charset val="134"/>
      </rPr>
      <t>工程量清单内的项目应按规范及图纸提供“项目名称”，不同之型号、质量、结构形式等的项目应分别列项。</t>
    </r>
  </si>
  <si>
    <r>
      <rPr>
        <sz val="10.5"/>
        <color theme="1"/>
        <rFont val="Times New Roman"/>
        <charset val="134"/>
      </rPr>
      <t>3</t>
    </r>
    <r>
      <rPr>
        <sz val="10.5"/>
        <color theme="1"/>
        <rFont val="宋体"/>
        <charset val="134"/>
      </rPr>
      <t xml:space="preserve">.2  </t>
    </r>
    <r>
      <rPr>
        <sz val="7"/>
        <color theme="1"/>
        <rFont val="Times New Roman"/>
        <charset val="134"/>
      </rPr>
      <t xml:space="preserve">     </t>
    </r>
    <r>
      <rPr>
        <u/>
        <sz val="10.5"/>
        <color theme="1"/>
        <rFont val="宋体"/>
        <charset val="134"/>
      </rPr>
      <t>机械设备安装工程</t>
    </r>
    <r>
      <rPr>
        <u/>
        <sz val="10.5"/>
        <color theme="1"/>
        <rFont val="Calibri"/>
        <charset val="134"/>
      </rPr>
      <t>(A)</t>
    </r>
  </si>
  <si>
    <r>
      <rPr>
        <sz val="10.5"/>
        <color theme="1"/>
        <rFont val="Times New Roman"/>
        <charset val="134"/>
      </rPr>
      <t>3</t>
    </r>
    <r>
      <rPr>
        <sz val="10.5"/>
        <color theme="1"/>
        <rFont val="Calibri"/>
        <charset val="134"/>
      </rPr>
      <t xml:space="preserve">.2.1  </t>
    </r>
    <r>
      <rPr>
        <sz val="7"/>
        <color theme="1"/>
        <rFont val="Times New Roman"/>
        <charset val="134"/>
      </rPr>
      <t xml:space="preserve">           </t>
    </r>
    <r>
      <rPr>
        <sz val="10.5"/>
        <color theme="1"/>
        <rFont val="宋体"/>
        <charset val="134"/>
      </rPr>
      <t>除另有列明外，全部机械设备安装工程按有关工料规范执行。</t>
    </r>
  </si>
  <si>
    <r>
      <rPr>
        <sz val="10.5"/>
        <color theme="1"/>
        <rFont val="Times New Roman"/>
        <charset val="134"/>
      </rPr>
      <t>3</t>
    </r>
    <r>
      <rPr>
        <sz val="10.5"/>
        <color theme="1"/>
        <rFont val="Calibri"/>
        <charset val="134"/>
      </rPr>
      <t xml:space="preserve">.2.2  </t>
    </r>
    <r>
      <rPr>
        <sz val="7"/>
        <color theme="1"/>
        <rFont val="Times New Roman"/>
        <charset val="134"/>
      </rPr>
      <t xml:space="preserve">           </t>
    </r>
    <r>
      <rPr>
        <sz val="10.5"/>
        <color theme="1"/>
        <rFont val="宋体"/>
        <charset val="134"/>
      </rPr>
      <t>所有机械设备安装工程项目单价应包括下列费用：</t>
    </r>
  </si>
  <si>
    <r>
      <rPr>
        <sz val="10.5"/>
        <color theme="1"/>
        <rFont val="Calibri"/>
        <charset val="134"/>
      </rPr>
      <t>(i)</t>
    </r>
    <r>
      <rPr>
        <sz val="7"/>
        <color theme="1"/>
        <rFont val="Times New Roman"/>
        <charset val="134"/>
      </rPr>
      <t xml:space="preserve">                       </t>
    </r>
    <r>
      <rPr>
        <sz val="10.5"/>
        <color theme="1"/>
        <rFont val="宋体"/>
        <charset val="134"/>
      </rPr>
      <t>水管接驳，包括水管软接头；</t>
    </r>
  </si>
  <si>
    <r>
      <rPr>
        <sz val="10.5"/>
        <color theme="1"/>
        <rFont val="Calibri"/>
        <charset val="134"/>
      </rPr>
      <t>(ii)</t>
    </r>
    <r>
      <rPr>
        <sz val="7"/>
        <color theme="1"/>
        <rFont val="Times New Roman"/>
        <charset val="134"/>
      </rPr>
      <t xml:space="preserve">                     </t>
    </r>
    <r>
      <rPr>
        <sz val="10.5"/>
        <color theme="1"/>
        <rFont val="宋体"/>
        <charset val="134"/>
      </rPr>
      <t>风管接驳，包括风管软接头；</t>
    </r>
  </si>
  <si>
    <r>
      <rPr>
        <sz val="10.5"/>
        <color theme="1"/>
        <rFont val="Calibri"/>
        <charset val="134"/>
      </rPr>
      <t>(iii)</t>
    </r>
    <r>
      <rPr>
        <sz val="7"/>
        <color theme="1"/>
        <rFont val="Times New Roman"/>
        <charset val="134"/>
      </rPr>
      <t xml:space="preserve">                    </t>
    </r>
    <r>
      <rPr>
        <sz val="10.5"/>
        <color theme="1"/>
        <rFont val="宋体"/>
        <charset val="134"/>
      </rPr>
      <t>所有支、吊、托架之制作安装，包括减震装置；</t>
    </r>
  </si>
  <si>
    <r>
      <rPr>
        <sz val="10.5"/>
        <color theme="1"/>
        <rFont val="Calibri"/>
        <charset val="134"/>
      </rPr>
      <t>(iv)</t>
    </r>
    <r>
      <rPr>
        <sz val="7"/>
        <color theme="1"/>
        <rFont val="Times New Roman"/>
        <charset val="134"/>
      </rPr>
      <t xml:space="preserve">                    </t>
    </r>
    <r>
      <rPr>
        <sz val="10.5"/>
        <color theme="1"/>
        <rFont val="宋体"/>
        <charset val="134"/>
      </rPr>
      <t>测试、调试及试运转，包括除水及电外之所用燃料、能源。</t>
    </r>
  </si>
  <si>
    <r>
      <rPr>
        <sz val="10.5"/>
        <color theme="1"/>
        <rFont val="Times New Roman"/>
        <charset val="134"/>
      </rPr>
      <t>3</t>
    </r>
    <r>
      <rPr>
        <sz val="10.5"/>
        <color theme="1"/>
        <rFont val="宋体"/>
        <charset val="134"/>
      </rPr>
      <t xml:space="preserve">.3  </t>
    </r>
    <r>
      <rPr>
        <sz val="7"/>
        <color theme="1"/>
        <rFont val="Times New Roman"/>
        <charset val="134"/>
      </rPr>
      <t xml:space="preserve">     </t>
    </r>
    <r>
      <rPr>
        <u/>
        <sz val="10.5"/>
        <color theme="1"/>
        <rFont val="宋体"/>
        <charset val="134"/>
      </rPr>
      <t>热力设备安装工程</t>
    </r>
    <r>
      <rPr>
        <u/>
        <sz val="10.5"/>
        <color theme="1"/>
        <rFont val="Calibri"/>
        <charset val="134"/>
      </rPr>
      <t>(B)</t>
    </r>
  </si>
  <si>
    <r>
      <rPr>
        <sz val="10.5"/>
        <color theme="1"/>
        <rFont val="Times New Roman"/>
        <charset val="134"/>
      </rPr>
      <t>3</t>
    </r>
    <r>
      <rPr>
        <sz val="10.5"/>
        <color theme="1"/>
        <rFont val="Calibri"/>
        <charset val="134"/>
      </rPr>
      <t>.3.1</t>
    </r>
    <r>
      <rPr>
        <sz val="7"/>
        <color theme="1"/>
        <rFont val="Times New Roman"/>
        <charset val="134"/>
      </rPr>
      <t xml:space="preserve">              </t>
    </r>
    <r>
      <rPr>
        <sz val="10.5"/>
        <color theme="1"/>
        <rFont val="宋体"/>
        <charset val="134"/>
      </rPr>
      <t>除另有列明外，全部热力设备安装工程须按有关工料规范执行。</t>
    </r>
  </si>
  <si>
    <r>
      <rPr>
        <sz val="10.5"/>
        <color theme="1"/>
        <rFont val="Times New Roman"/>
        <charset val="134"/>
      </rPr>
      <t>3</t>
    </r>
    <r>
      <rPr>
        <sz val="10.5"/>
        <color theme="1"/>
        <rFont val="Calibri"/>
        <charset val="134"/>
      </rPr>
      <t>.3.2</t>
    </r>
    <r>
      <rPr>
        <sz val="7"/>
        <color theme="1"/>
        <rFont val="Times New Roman"/>
        <charset val="134"/>
      </rPr>
      <t xml:space="preserve">              </t>
    </r>
    <r>
      <rPr>
        <sz val="10.5"/>
        <color theme="1"/>
        <rFont val="宋体"/>
        <charset val="134"/>
      </rPr>
      <t>所有热力设备安装工程项目单价应包括下列费用：</t>
    </r>
  </si>
  <si>
    <r>
      <rPr>
        <sz val="10.5"/>
        <color theme="1"/>
        <rFont val="Times New Roman"/>
        <charset val="134"/>
      </rPr>
      <t>3</t>
    </r>
    <r>
      <rPr>
        <sz val="10.5"/>
        <color theme="1"/>
        <rFont val="宋体"/>
        <charset val="134"/>
      </rPr>
      <t xml:space="preserve">.4  </t>
    </r>
    <r>
      <rPr>
        <sz val="7"/>
        <color theme="1"/>
        <rFont val="Times New Roman"/>
        <charset val="134"/>
      </rPr>
      <t xml:space="preserve">     </t>
    </r>
    <r>
      <rPr>
        <u/>
        <sz val="10.5"/>
        <color theme="1"/>
        <rFont val="宋体"/>
        <charset val="134"/>
      </rPr>
      <t>静置设备与工艺金属结构制作安装工程</t>
    </r>
    <r>
      <rPr>
        <u/>
        <sz val="10.5"/>
        <color theme="1"/>
        <rFont val="Calibri"/>
        <charset val="134"/>
      </rPr>
      <t>(C)</t>
    </r>
  </si>
  <si>
    <r>
      <rPr>
        <sz val="10.5"/>
        <color theme="1"/>
        <rFont val="Times New Roman"/>
        <charset val="134"/>
      </rPr>
      <t>3</t>
    </r>
    <r>
      <rPr>
        <sz val="10.5"/>
        <color theme="1"/>
        <rFont val="Calibri"/>
        <charset val="134"/>
      </rPr>
      <t>.4.1</t>
    </r>
    <r>
      <rPr>
        <sz val="7"/>
        <color theme="1"/>
        <rFont val="Times New Roman"/>
        <charset val="134"/>
      </rPr>
      <t xml:space="preserve">              </t>
    </r>
    <r>
      <rPr>
        <sz val="10.5"/>
        <color theme="1"/>
        <rFont val="宋体"/>
        <charset val="134"/>
      </rPr>
      <t>除另有列明外，全部静置设备与工艺金属结构制作安装工程须按有关工料规范执行。</t>
    </r>
  </si>
  <si>
    <r>
      <rPr>
        <sz val="10.5"/>
        <color theme="1"/>
        <rFont val="Times New Roman"/>
        <charset val="134"/>
      </rPr>
      <t>3</t>
    </r>
    <r>
      <rPr>
        <sz val="10.5"/>
        <color theme="1"/>
        <rFont val="Calibri"/>
        <charset val="134"/>
      </rPr>
      <t>.4.2</t>
    </r>
    <r>
      <rPr>
        <sz val="7"/>
        <color theme="1"/>
        <rFont val="Times New Roman"/>
        <charset val="134"/>
      </rPr>
      <t xml:space="preserve">              </t>
    </r>
    <r>
      <rPr>
        <sz val="10.5"/>
        <color theme="1"/>
        <rFont val="宋体"/>
        <charset val="134"/>
      </rPr>
      <t>所有静置设备与工艺企属结构制作安工程之单价应包托其支架制作安装。</t>
    </r>
  </si>
  <si>
    <r>
      <rPr>
        <u/>
        <sz val="10.5"/>
        <color theme="1"/>
        <rFont val="Calibri"/>
        <charset val="134"/>
      </rPr>
      <t>3.5</t>
    </r>
    <r>
      <rPr>
        <u/>
        <sz val="10.5"/>
        <color theme="1"/>
        <rFont val="宋体"/>
        <charset val="134"/>
      </rPr>
      <t>消防工程</t>
    </r>
    <r>
      <rPr>
        <u/>
        <sz val="10.5"/>
        <color theme="1"/>
        <rFont val="Calibri"/>
        <charset val="134"/>
      </rPr>
      <t>(J)</t>
    </r>
  </si>
  <si>
    <r>
      <rPr>
        <sz val="10.5"/>
        <color theme="1"/>
        <rFont val="Calibri"/>
        <charset val="134"/>
      </rPr>
      <t>3.5.1</t>
    </r>
    <r>
      <rPr>
        <sz val="10.5"/>
        <color theme="1"/>
        <rFont val="宋体"/>
        <charset val="134"/>
      </rPr>
      <t>除另有列明外，全部消防工程须按有关工料规范执行。</t>
    </r>
  </si>
  <si>
    <r>
      <rPr>
        <sz val="10.5"/>
        <color theme="1"/>
        <rFont val="Calibri"/>
        <charset val="134"/>
      </rPr>
      <t>3.5.2</t>
    </r>
    <r>
      <rPr>
        <sz val="10.5"/>
        <color theme="1"/>
        <rFont val="宋体"/>
        <charset val="134"/>
      </rPr>
      <t>所有单价应包括所有支、吊、托架之制作安装，包括减震装置。</t>
    </r>
  </si>
  <si>
    <r>
      <rPr>
        <sz val="10.5"/>
        <color theme="1"/>
        <rFont val="Calibri"/>
        <charset val="134"/>
      </rPr>
      <t>3.5.3</t>
    </r>
    <r>
      <rPr>
        <sz val="10.5"/>
        <color theme="1"/>
        <rFont val="宋体"/>
        <charset val="134"/>
      </rPr>
      <t>所有管道单价须包括所有管件之费用。</t>
    </r>
  </si>
  <si>
    <r>
      <rPr>
        <sz val="10.5"/>
        <color theme="1"/>
        <rFont val="Calibri"/>
        <charset val="134"/>
      </rPr>
      <t>3.5.4</t>
    </r>
    <r>
      <rPr>
        <sz val="10.5"/>
        <color theme="1"/>
        <rFont val="宋体"/>
        <charset val="134"/>
      </rPr>
      <t>管道的项目单价还须包括：</t>
    </r>
  </si>
  <si>
    <r>
      <rPr>
        <sz val="10.5"/>
        <color theme="1"/>
        <rFont val="Calibri"/>
        <charset val="134"/>
      </rPr>
      <t>(i)</t>
    </r>
    <r>
      <rPr>
        <sz val="7"/>
        <color theme="1"/>
        <rFont val="Times New Roman"/>
        <charset val="134"/>
      </rPr>
      <t xml:space="preserve"> </t>
    </r>
    <r>
      <rPr>
        <sz val="10.5"/>
        <color theme="1"/>
        <rFont val="宋体"/>
        <charset val="134"/>
      </rPr>
      <t>按需要在穿过防火墙楼板和类似项目时于管道和套管之间安装防火填料，以符合防火设计要求；</t>
    </r>
  </si>
  <si>
    <r>
      <rPr>
        <sz val="10.5"/>
        <color theme="1"/>
        <rFont val="Calibri"/>
        <charset val="134"/>
      </rPr>
      <t>(ii)</t>
    </r>
    <r>
      <rPr>
        <sz val="10.5"/>
        <color theme="1"/>
        <rFont val="宋体"/>
        <charset val="134"/>
      </rPr>
      <t>穿墙、梁、楼板的套管</t>
    </r>
    <r>
      <rPr>
        <sz val="10.5"/>
        <color theme="1"/>
        <rFont val="Calibri"/>
        <charset val="134"/>
      </rPr>
      <t>(</t>
    </r>
    <r>
      <rPr>
        <sz val="10.5"/>
        <color theme="1"/>
        <rFont val="宋体"/>
        <charset val="134"/>
      </rPr>
      <t>防水套管除外</t>
    </r>
    <r>
      <rPr>
        <sz val="10.5"/>
        <color theme="1"/>
        <rFont val="Calibri"/>
        <charset val="134"/>
      </rPr>
      <t>)</t>
    </r>
    <r>
      <rPr>
        <sz val="10.5"/>
        <color theme="1"/>
        <rFont val="宋体"/>
        <charset val="134"/>
      </rPr>
      <t>；</t>
    </r>
  </si>
  <si>
    <r>
      <rPr>
        <sz val="10.5"/>
        <color theme="1"/>
        <rFont val="Calibri"/>
        <charset val="134"/>
      </rPr>
      <t>(iii)</t>
    </r>
    <r>
      <rPr>
        <sz val="10.5"/>
        <color theme="1"/>
        <rFont val="宋体"/>
        <charset val="134"/>
      </rPr>
      <t>施工期间塞盖管道的开口，以防引入污物和水份</t>
    </r>
    <r>
      <rPr>
        <sz val="10.5"/>
        <color theme="1"/>
        <rFont val="Calibri"/>
        <charset val="134"/>
      </rPr>
      <t>;</t>
    </r>
  </si>
  <si>
    <r>
      <rPr>
        <sz val="10.5"/>
        <color theme="1"/>
        <rFont val="Calibri"/>
        <charset val="134"/>
      </rPr>
      <t>(iv)</t>
    </r>
    <r>
      <rPr>
        <sz val="10.5"/>
        <color theme="1"/>
        <rFont val="宋体"/>
        <charset val="134"/>
      </rPr>
      <t>不同材料管道之间的接驳</t>
    </r>
    <r>
      <rPr>
        <sz val="10.5"/>
        <color theme="1"/>
        <rFont val="Calibri"/>
        <charset val="134"/>
      </rPr>
      <t>;</t>
    </r>
  </si>
  <si>
    <r>
      <rPr>
        <sz val="10.5"/>
        <color theme="1"/>
        <rFont val="Calibri"/>
        <charset val="134"/>
      </rPr>
      <t>(v)</t>
    </r>
    <r>
      <rPr>
        <sz val="7"/>
        <color theme="1"/>
        <rFont val="Times New Roman"/>
        <charset val="134"/>
      </rPr>
      <t xml:space="preserve"> </t>
    </r>
    <r>
      <rPr>
        <sz val="10.5"/>
        <color theme="1"/>
        <rFont val="宋体"/>
        <charset val="134"/>
      </rPr>
      <t>按规范提供髹漆彩色标记。</t>
    </r>
  </si>
  <si>
    <t>消防电工程量清单</t>
  </si>
  <si>
    <t>项目特征描述</t>
  </si>
  <si>
    <t>单位</t>
  </si>
  <si>
    <t>工程量
计算规则</t>
  </si>
  <si>
    <t>工程量</t>
  </si>
  <si>
    <t>单价</t>
  </si>
  <si>
    <t>一</t>
  </si>
  <si>
    <t>A1地下室</t>
  </si>
  <si>
    <t>A</t>
  </si>
  <si>
    <t>火灾自动报警系统</t>
  </si>
  <si>
    <t>接线端子箱(防溅型)JX</t>
  </si>
  <si>
    <t>接线端子箱安装</t>
  </si>
  <si>
    <t>个</t>
  </si>
  <si>
    <t>根据图纸所显示数量(个)计算</t>
  </si>
  <si>
    <t xml:space="preserve">隔离模块 GL </t>
  </si>
  <si>
    <t>1.名称:短路隔离器
2.型号:LD3600E</t>
  </si>
  <si>
    <t>智能光电感烟探测器</t>
  </si>
  <si>
    <t>1.名称:智能光电感烟探测器
2.型号:JTY-GD/LD3000E</t>
  </si>
  <si>
    <t>智能感温探测器</t>
  </si>
  <si>
    <t>1.名称:智能感温探测器
2.型号:JTW-ZD/LD3300E</t>
  </si>
  <si>
    <t>可燃气体探测器</t>
  </si>
  <si>
    <t>可燃气体探测器安装</t>
  </si>
  <si>
    <t>可燃气体报警控制器 KQTC</t>
  </si>
  <si>
    <t>可燃气体报警控制器安装</t>
  </si>
  <si>
    <t>智能手动报警按钮</t>
  </si>
  <si>
    <t>1.名称:智能手动报警按钮
2.型号:J-SAP-M/LD2000E</t>
  </si>
  <si>
    <t>消防电话分机</t>
  </si>
  <si>
    <t>1.名称:消防电话分机
2.型号:LD8100</t>
  </si>
  <si>
    <t>消防广播音箱</t>
  </si>
  <si>
    <t>1.名称:消防广播音箱</t>
  </si>
  <si>
    <t>消防声光报警器</t>
  </si>
  <si>
    <t>1.名称:消防声光报警器
2.型号:LD1000E</t>
  </si>
  <si>
    <t>消火栓按钮</t>
  </si>
  <si>
    <t>1.名称:消火栓按钮（仅安装）</t>
  </si>
  <si>
    <t>信号输入模块</t>
  </si>
  <si>
    <t>1.名称:信号输入模块
2.型号:LD4400E</t>
  </si>
  <si>
    <t>单输入/单输出联动模块</t>
  </si>
  <si>
    <t>1.名称:单输入/单输出联动模块
2.型号:LD6800EN-1</t>
  </si>
  <si>
    <t>双输入/双输出联动模块</t>
  </si>
  <si>
    <t>1.名称:双输入/双输出联动模块
2.型号:LD6800EN-2</t>
  </si>
  <si>
    <t>消防广播控制模块 K3</t>
  </si>
  <si>
    <t>1.名称:消防广播控制模块
2.型号:LD6804EN</t>
  </si>
  <si>
    <t>火灾显示器 AC</t>
  </si>
  <si>
    <t>1.名称:楼层显示器
2.型号:LD128E(T)</t>
  </si>
  <si>
    <t>常闭防火门监控模块</t>
  </si>
  <si>
    <t>1.名称:常闭防火门监控模块
2.型号:TY-JS-201/202/204</t>
  </si>
  <si>
    <t>常开防火门监控模块</t>
  </si>
  <si>
    <t>1.名称:常开防火门监控模块
2.型号:TY-LD-201/202</t>
  </si>
  <si>
    <t>消防桥架 300*150</t>
  </si>
  <si>
    <t>三仓，含盖板，刷除锈刷防火漆，接地，含抗震支架制作安装</t>
  </si>
  <si>
    <t>米</t>
  </si>
  <si>
    <t>根据图纸所显示数量(米)计算</t>
  </si>
  <si>
    <t>消防桥架 200*100</t>
  </si>
  <si>
    <t>消防桥架150*100</t>
  </si>
  <si>
    <t>消防桥架100*80</t>
  </si>
  <si>
    <t>配线 ZRNH-BVR-2.5</t>
  </si>
  <si>
    <t>穿铁丝、穿线</t>
  </si>
  <si>
    <t>配线 ZRNH-RVS-2x1.5</t>
  </si>
  <si>
    <t>配线 WDZN-KYJY-4x2.5</t>
  </si>
  <si>
    <t>配线 WDZN-KYJY-2x2.5</t>
  </si>
  <si>
    <t>配线 WDZN-KYJY-4x1.5</t>
  </si>
  <si>
    <t>配线 WDZN-KYJY-2x1.5</t>
  </si>
  <si>
    <t>配线 ZRNH-RVSP-4x1.5</t>
  </si>
  <si>
    <t>配线 ZRNH-RVSP-2x1.5</t>
  </si>
  <si>
    <t>镀锌电线管 DN20-DN25</t>
  </si>
  <si>
    <t>电线管安装,刷防火漆</t>
  </si>
  <si>
    <t>金属软管 DN20-DN25</t>
  </si>
  <si>
    <t>明装镀锌底盒 77*77*56</t>
  </si>
  <si>
    <t>镀锌底盒安装</t>
  </si>
  <si>
    <t>设备及系统调试</t>
  </si>
  <si>
    <t>广播喇叭、音箱、通讯分机、插孔、主机等调试</t>
  </si>
  <si>
    <t>项</t>
  </si>
  <si>
    <t>根据图纸所显示系统(项)计算</t>
  </si>
  <si>
    <t>电动防火门、防火卷帘调试、电梯调试等</t>
  </si>
  <si>
    <t>系统调试</t>
  </si>
  <si>
    <t>B</t>
  </si>
  <si>
    <t>电气火灾监控系统</t>
  </si>
  <si>
    <t>电气火灾监控模块 LDJ</t>
  </si>
  <si>
    <t>1.名称:电气火灾监控模块
2.型号:WEFPT</t>
  </si>
  <si>
    <t>配线 ZRNH-RVSP-2x2.5</t>
  </si>
  <si>
    <t>电线管 SC20</t>
  </si>
  <si>
    <t>C</t>
  </si>
  <si>
    <t>消防电源监控系统</t>
  </si>
  <si>
    <t>消防电源监控模块 XDK</t>
  </si>
  <si>
    <t>配线 ZRNH-RVV-2x2.5</t>
  </si>
  <si>
    <t>电线管 SC25</t>
  </si>
  <si>
    <t>二</t>
  </si>
  <si>
    <t>A1地上部分</t>
  </si>
  <si>
    <t xml:space="preserve">1.名称:消防广播音箱
</t>
  </si>
  <si>
    <t>1.名称:消火栓按钮</t>
  </si>
  <si>
    <t>总线式消防电话总机</t>
  </si>
  <si>
    <t>1.名称:总线式消防电话总机
2.型号:HY5711B</t>
  </si>
  <si>
    <t>CD播放盘</t>
  </si>
  <si>
    <t>1.名称:消防广播设备
2.型号:HY2722C</t>
  </si>
  <si>
    <t>广播功率放大器</t>
  </si>
  <si>
    <t>1.名称:广播功率放大器
2.型号:YLG4650</t>
  </si>
  <si>
    <t>消防广播区域控制盘</t>
  </si>
  <si>
    <t>1.名称:消防广播区域控制盘
2.型号:YLG4590</t>
  </si>
  <si>
    <t>手动控制盘</t>
  </si>
  <si>
    <t>1.规格、线制:手动控制盘</t>
  </si>
  <si>
    <t>火灾报警控制器</t>
  </si>
  <si>
    <t>1.名称:火灾报警控制器(联动型）
2.型号:JB-QG-LD128EII</t>
  </si>
  <si>
    <t>联动电源</t>
  </si>
  <si>
    <t>1.名称:联动电源
2.型号:LD5801E</t>
  </si>
  <si>
    <t>套</t>
  </si>
  <si>
    <t>根据图纸所显示数量(套)计算</t>
  </si>
  <si>
    <t>图形显示装置</t>
  </si>
  <si>
    <t>1.名称:图形显示装置
2.型号:LD6901</t>
  </si>
  <si>
    <t>防火门监控器</t>
  </si>
  <si>
    <t>1.名称:防火门监控器
2.型号:AFRD-100/JF</t>
  </si>
  <si>
    <t>电气火灾监控主机</t>
  </si>
  <si>
    <t>1.名称:电气火灾监控主机
2.型号:Acrel-6000/BH</t>
  </si>
  <si>
    <t>消防电源监控主机</t>
  </si>
  <si>
    <t>1.名称:消防电源监控主机
2.型号:Acrel-AFPM/BH</t>
  </si>
  <si>
    <t>燃气报警主机</t>
  </si>
  <si>
    <t>1.名称:燃气报警主机</t>
  </si>
  <si>
    <t>琴台柜（监控中心整套）</t>
  </si>
  <si>
    <t>1.名称:琴台柜，监控中心整套</t>
  </si>
  <si>
    <t>消防桥架 500*200</t>
  </si>
  <si>
    <t>控制电缆 WDZN-KYJY-4x1.5</t>
  </si>
  <si>
    <t>三</t>
  </si>
  <si>
    <t>A2地下室</t>
  </si>
  <si>
    <t>智能感温探测器(防爆型)</t>
  </si>
  <si>
    <t>可燃气体探测器（防爆型）</t>
  </si>
  <si>
    <t>消防桥架 300*100</t>
  </si>
  <si>
    <t>四</t>
  </si>
  <si>
    <t>A2地上部分</t>
  </si>
  <si>
    <t>五</t>
  </si>
  <si>
    <t>室外消防电</t>
  </si>
  <si>
    <t>控制电缆 WDZN-KYJY-2x1.5</t>
  </si>
  <si>
    <t>控制电缆 WDZN-KYJY-2x2.5</t>
  </si>
  <si>
    <t>控制电缆 WDZN-KYJY-4x2.5</t>
  </si>
  <si>
    <t>ZRNH-RVSP-2*1.5</t>
  </si>
  <si>
    <t>ZRNH-RVV-2*2.5</t>
  </si>
  <si>
    <t>ZRNH-RVSP-2*2.5</t>
  </si>
  <si>
    <t>电线管SC20（埋地，带防腐）</t>
  </si>
  <si>
    <t>电线管预埋、含土方挖填、含防腐处理</t>
  </si>
  <si>
    <t>电线管SC25（埋地，带防腐）</t>
  </si>
  <si>
    <t>1.名称:电气火灾监控模块</t>
  </si>
  <si>
    <t>1.名称:消防电源监控模块</t>
  </si>
  <si>
    <t>六</t>
  </si>
  <si>
    <t>客房部分</t>
  </si>
  <si>
    <t>45(46~48#)</t>
  </si>
  <si>
    <t xml:space="preserve">消防广播音箱 </t>
  </si>
  <si>
    <t>配线 ZRNH-BVR-2*2.5</t>
  </si>
  <si>
    <t>配线 ZRNH-BVS-2*1.5</t>
  </si>
  <si>
    <t>金属软管 DN20</t>
  </si>
  <si>
    <t>灭火器 MFABC3</t>
  </si>
  <si>
    <t>灭火器安装</t>
  </si>
  <si>
    <t>A4-2#(A6-3#)</t>
  </si>
  <si>
    <t>A4-3#(A4-1#、A6-2#)</t>
  </si>
  <si>
    <t>D</t>
  </si>
  <si>
    <t>A5-3#(A5-1#、A5-2#、A6-1#、A7-1~2#)</t>
  </si>
  <si>
    <t>E</t>
  </si>
  <si>
    <t>A9#(A8#、A10#、A11#、A13#-A17#、A20#、A21#、A23#-A41#、A43#、A53#、A54#、A55#、A58#-A61#)</t>
  </si>
  <si>
    <t>F</t>
  </si>
  <si>
    <t>A18#楼(A12#、A19#、A22#、A42#、A50#、A51#、A52#、A57#)</t>
  </si>
  <si>
    <t>G</t>
  </si>
  <si>
    <t>A44#楼</t>
  </si>
  <si>
    <t>H</t>
  </si>
  <si>
    <t>A49(A56#)</t>
  </si>
  <si>
    <t>I</t>
  </si>
  <si>
    <t>A62(A63#)</t>
  </si>
  <si>
    <t>J</t>
  </si>
  <si>
    <t>A64楼</t>
  </si>
  <si>
    <t>K</t>
  </si>
  <si>
    <t>A65楼</t>
  </si>
  <si>
    <t>1.名称:消防电话分机</t>
  </si>
  <si>
    <t>1.名称:消防电源监控模块 XDK</t>
  </si>
  <si>
    <t>七</t>
  </si>
  <si>
    <t>汇总</t>
  </si>
  <si>
    <t>(一）+（二）+（三）+（四）+（五）+（六）</t>
  </si>
  <si>
    <t>消防水工程量清单</t>
  </si>
  <si>
    <t>消火栓</t>
  </si>
  <si>
    <t>热浸镀锌钢管 DN150</t>
  </si>
  <si>
    <t>管道敷设、含卡箍配件，刷除锈刷漆，含抗震支架制作安装</t>
  </si>
  <si>
    <t>热浸镀锌钢管 DN100</t>
  </si>
  <si>
    <t>热浸镀锌钢管 DN65</t>
  </si>
  <si>
    <t>明杆闸阀 DN150</t>
  </si>
  <si>
    <t>阀门安装，含法兰等配件</t>
  </si>
  <si>
    <t>止回阀 DN150</t>
  </si>
  <si>
    <t>蝶阀 DN150</t>
  </si>
  <si>
    <t>蝶阀 DN100</t>
  </si>
  <si>
    <t>蝶阀 DN65</t>
  </si>
  <si>
    <t>自动排气阀 DN20</t>
  </si>
  <si>
    <t>自动排气阀门安装</t>
  </si>
  <si>
    <t>截止阀 DN20</t>
  </si>
  <si>
    <t>截止阀安装</t>
  </si>
  <si>
    <t>手提式磷酸铵盐干粉灭火器 MF/ABC5</t>
  </si>
  <si>
    <t>手提式磷酸铵盐干粉灭火器 MF/ABC4</t>
  </si>
  <si>
    <t>减压稳压型消火栓 DN65</t>
  </si>
  <si>
    <t>内设置SN65或SNW65型消火栓1套(双立管双栓,设2套),φ19mm水枪,25m衬胶龙带。各消防箱内均设消防按钮。各公共水管井每层封堵。附带的水喉卷盘为SN25,8mm水枪,25m卷盘</t>
  </si>
  <si>
    <t>喷淋</t>
  </si>
  <si>
    <t>热浸镀锌钢管 DN80</t>
  </si>
  <si>
    <t>热浸镀锌钢管 DN50</t>
  </si>
  <si>
    <t>热浸镀锌钢管 DN40</t>
  </si>
  <si>
    <t>热浸镀锌钢管 DN32</t>
  </si>
  <si>
    <t>热浸镀锌钢管 DN25</t>
  </si>
  <si>
    <t>直立型喷头 DN25</t>
  </si>
  <si>
    <t>喷头安装</t>
  </si>
  <si>
    <t>装饰喷头（带装饰碟）DN25</t>
  </si>
  <si>
    <t>喷头、带装饰碟安装</t>
  </si>
  <si>
    <t>明杆闸阀 N150</t>
  </si>
  <si>
    <t>止回阀N150</t>
  </si>
  <si>
    <t>水流指示器N150</t>
  </si>
  <si>
    <t>水流指示器安装，含法兰等配件</t>
  </si>
  <si>
    <t>信号阀N150</t>
  </si>
  <si>
    <t>湿式报警阀N150</t>
  </si>
  <si>
    <t>闸阀N150</t>
  </si>
  <si>
    <t>流量计N150</t>
  </si>
  <si>
    <t>自动排气阀 DN25</t>
  </si>
  <si>
    <t>截止阀 DN25</t>
  </si>
  <si>
    <t>压力表 DN25</t>
  </si>
  <si>
    <t>压力表安装</t>
  </si>
  <si>
    <t>末端试水装置 DN25</t>
  </si>
  <si>
    <t>末端试水装置安装</t>
  </si>
  <si>
    <t>普通型消火栓 DN65</t>
  </si>
  <si>
    <t>不锈钢消防水箱 7*3*1.5（有效容积18米3，底板厚2.0，其他壁厚1.5）</t>
  </si>
  <si>
    <t>含爬梯、透气管、基础槽钢等</t>
  </si>
  <si>
    <t>旋流防止器 DN150</t>
  </si>
  <si>
    <t>旋流防止器安装，含法兰等配件</t>
  </si>
  <si>
    <t>消火栓流量开关 DN150</t>
  </si>
  <si>
    <t>消火栓流量开关安装，含法兰等配件</t>
  </si>
  <si>
    <t>闸阀 DN150</t>
  </si>
  <si>
    <t>液位计 DN25</t>
  </si>
  <si>
    <t>液位计安装</t>
  </si>
  <si>
    <t>不锈钢丝网过滤器（防虫鼠）DN100</t>
  </si>
  <si>
    <t>不锈钢丝网过滤器安装</t>
  </si>
  <si>
    <t>不锈钢丝网过滤器（防虫鼠）DN50</t>
  </si>
  <si>
    <t>水流指示器 DN150</t>
  </si>
  <si>
    <t>水流指示器 DN100</t>
  </si>
  <si>
    <t>水流指示器 DN80</t>
  </si>
  <si>
    <t>水流指示器 DN65</t>
  </si>
  <si>
    <t>信号阀 DN150</t>
  </si>
  <si>
    <t>信号阀 DN100</t>
  </si>
  <si>
    <t>信号阀 DN80</t>
  </si>
  <si>
    <t>信号阀 DN65</t>
  </si>
  <si>
    <t>闸阀 DN50</t>
  </si>
  <si>
    <t>喷淋流量开关 DN150</t>
  </si>
  <si>
    <t>喷淋流量开关安装，含法兰等配件</t>
  </si>
  <si>
    <t>末端试水阀 DN25</t>
  </si>
  <si>
    <t>末端试水阀安装</t>
  </si>
  <si>
    <t>消防水泵房</t>
  </si>
  <si>
    <t>热浸镀锌钢管 DN250</t>
  </si>
  <si>
    <t>热浸镀锌钢管 DN200</t>
  </si>
  <si>
    <t>明杆闸阀 DN250</t>
  </si>
  <si>
    <t>明杆闸阀 DN200</t>
  </si>
  <si>
    <t>明杆闸阀 DN100</t>
  </si>
  <si>
    <t>明杆闸阀 DN65</t>
  </si>
  <si>
    <t>止回阀 DN200</t>
  </si>
  <si>
    <t>止回阀 DN100</t>
  </si>
  <si>
    <t>多功能水泵控制阀 DN200</t>
  </si>
  <si>
    <t>多功能水泵控制阀 DN150</t>
  </si>
  <si>
    <t>湿式报警阀 DN150</t>
  </si>
  <si>
    <t>流量计 DN200</t>
  </si>
  <si>
    <t>流量计安装，含法兰等配件</t>
  </si>
  <si>
    <t>可挠曲橡胶接头 DN250</t>
  </si>
  <si>
    <t>可挠曲橡胶接头安装，含法兰等配件</t>
  </si>
  <si>
    <t>可挠曲橡胶接头 DN200</t>
  </si>
  <si>
    <t>可挠曲橡胶接头 DN150</t>
  </si>
  <si>
    <t>Y型过滤器 DN250</t>
  </si>
  <si>
    <t>Y型过滤器安装，含法兰等配件</t>
  </si>
  <si>
    <t>Y型过滤器 DN200</t>
  </si>
  <si>
    <t>活塞式水锤吸纳器 DN200</t>
  </si>
  <si>
    <t>活塞式水锤吸纳器安装，含法兰等配件</t>
  </si>
  <si>
    <t>活塞式水锤吸纳器 DN150</t>
  </si>
  <si>
    <t>消火栓低压压力开关</t>
  </si>
  <si>
    <t>消火栓低压压力开关安装，含法兰等配件</t>
  </si>
  <si>
    <t>喷淋低压压力开关</t>
  </si>
  <si>
    <t>喷淋低压压力开关安装，含法兰等配件</t>
  </si>
  <si>
    <t>泄压阀 DN100</t>
  </si>
  <si>
    <t>吸水喇叭口 DN250</t>
  </si>
  <si>
    <t>吸水喇叭口安装</t>
  </si>
  <si>
    <t>吸水喇叭口 DN200</t>
  </si>
  <si>
    <t>吸水喇叭口 DN65</t>
  </si>
  <si>
    <t>浮球阀 DN20</t>
  </si>
  <si>
    <t>浮球阀安装</t>
  </si>
  <si>
    <t>压力表</t>
  </si>
  <si>
    <t>XBD7.0/50G-FLG消火栓泵50L/S,H=70M,N=75kw,转速2950</t>
  </si>
  <si>
    <t>水泵安装，含地脚螺栓、基础槽钢、接地等</t>
  </si>
  <si>
    <t>32LGW6.5-15X3消火栓稳压设备，Q=1.81L/S,H=45m,N=2.2KW</t>
  </si>
  <si>
    <t>XBD7.0/30G-FLG自动喷淋泵，30L/S,H=70M,N=45kw,转速2950</t>
  </si>
  <si>
    <t>32LGW6.5-15X3喷淋稳压设备，,Q=1.81L/S,H=45m,N=2.2KW</t>
  </si>
  <si>
    <t>气压罐:SQL1000X1.5</t>
  </si>
  <si>
    <t>气压罐安装，含地脚螺栓、基础槽钢、接地等</t>
  </si>
  <si>
    <t>截止阀门安装</t>
  </si>
  <si>
    <t>试验用消火栓</t>
  </si>
  <si>
    <t>验用消火栓，带压力表</t>
  </si>
  <si>
    <t>室外消防水（此部分按实结算）</t>
  </si>
  <si>
    <t>钢丝网骨架塑料复合管 DN100</t>
  </si>
  <si>
    <t>管道敷设、含法兰等接头配件</t>
  </si>
  <si>
    <t>钢丝网骨架塑料复合管 DN150</t>
  </si>
  <si>
    <t>管道土方挖填</t>
  </si>
  <si>
    <t>含碎石垫层、混凝土基础、回填、机械夯实</t>
  </si>
  <si>
    <t>安全阀 DN100</t>
  </si>
  <si>
    <t>闸阀 DN100</t>
  </si>
  <si>
    <t>阀门井</t>
  </si>
  <si>
    <t>阀门井制作安装，含井盖、土方挖填</t>
  </si>
  <si>
    <t>室外消火栓 DN65-100</t>
  </si>
  <si>
    <t>室外消火栓安装，含土方挖填</t>
  </si>
  <si>
    <t>水泵接合器  DN100</t>
  </si>
  <si>
    <t>水泵接合器 安装</t>
  </si>
  <si>
    <t>阀门井（水泵接合器）</t>
  </si>
  <si>
    <t>管道保温套管</t>
  </si>
  <si>
    <t>保温棉</t>
  </si>
  <si>
    <t>根据图纸所显示管道长度以数量(米)计算</t>
  </si>
  <si>
    <t>(一）+（二）+（三）+（四）+（五）</t>
  </si>
  <si>
    <t>防排烟工程量清单</t>
  </si>
  <si>
    <t>消防低噪声柜式双速离心风机箱 P(Y)-A1/B-1,风量23000(m3/h)，全压400(Pa)，功率5.5(380V,kW)</t>
  </si>
  <si>
    <t>风机吊装、设备接地、含抗震支架制作安装</t>
  </si>
  <si>
    <t>SWF-ⅠN0.6.5混流风机 XS-A1/B-1:风量11000(m3/h)，全压400(Pa)，功率2.2(380V,kW)</t>
  </si>
  <si>
    <t>SWF-ⅠN0.6.5混流风机 XS-A1/B-2,风量22000(m3/h)，全压650(Pa)，功率7.5(380V,kW)</t>
  </si>
  <si>
    <t>SWF-ⅠN0.7.5混流风机 XS-A1/B-3,风量16500(m3/h)，全压600(Pa)，功率5(380V,kW)</t>
  </si>
  <si>
    <t>SWF-ⅠN0.7.5混流风机 XS-A1/B-4,风量13200(m3/h)，全压600(Pa)，功率7.5(380V,kW)</t>
  </si>
  <si>
    <t>碳钢通风管道 δ=1.5mm</t>
  </si>
  <si>
    <t>风管制作安装，含抗震支架制作安装</t>
  </si>
  <si>
    <t>米2</t>
  </si>
  <si>
    <t>根据图纸所显示数量(米2)计算</t>
  </si>
  <si>
    <t>碳钢通风管道 δ=1.2mm</t>
  </si>
  <si>
    <t>碳钢通风管道 δ=1.0mm</t>
  </si>
  <si>
    <t>碳钢通风管道 δ=0.75mm</t>
  </si>
  <si>
    <t>不锈钢排烟管道
 δ=0.75mm</t>
  </si>
  <si>
    <t>不锈钢排烟管道 
δ=0.5mm</t>
  </si>
  <si>
    <t>FDS 70°防火阀 1600*320</t>
  </si>
  <si>
    <t>风阀安装</t>
  </si>
  <si>
    <t>FDS 70°防火阀 630*500</t>
  </si>
  <si>
    <t>FDS 70°防火阀 500*400</t>
  </si>
  <si>
    <t>FDSH 280°C防火阀 1600*500</t>
  </si>
  <si>
    <t>FDSH 280°C防火阀 1300*400</t>
  </si>
  <si>
    <t>FDSH 280°C防火阀 1250*630</t>
  </si>
  <si>
    <t>FDSH 280°C防火阀 1000*250</t>
  </si>
  <si>
    <t>FDSH 280°C防火阀 1000*400</t>
  </si>
  <si>
    <t>FDSH 280°C防火阀 1000*500</t>
  </si>
  <si>
    <t>FDSH 280°C防火阀 630*200</t>
  </si>
  <si>
    <t>FDSH 280°C防火阀 630*500</t>
  </si>
  <si>
    <t>FDSH 280°C防火阀 800*320</t>
  </si>
  <si>
    <t>FDSH 280°C防火阀 500*400</t>
  </si>
  <si>
    <t>FDSH 280°C防火阀 800*400</t>
  </si>
  <si>
    <t>FDSH 280°C防火阀 800*500</t>
  </si>
  <si>
    <t>BECH 280°C电动防火阀 1000*250</t>
  </si>
  <si>
    <t>BECH 280°C电动防火阀 800*400</t>
  </si>
  <si>
    <t>BECH 280°C电动防火阀 800*320</t>
  </si>
  <si>
    <t>BECH 280°C电动防火阀 630*200</t>
  </si>
  <si>
    <t>消声静压箱 1800*1600*1600</t>
  </si>
  <si>
    <t>静压箱制作安装，含抗震支架制作安装</t>
  </si>
  <si>
    <t>消声静压箱 2200*1300*1000</t>
  </si>
  <si>
    <t>微穿孔消声器WCK 1250*630 L=2000MM</t>
  </si>
  <si>
    <t>微穿孔消声器制作安装，含抗震支架制作安装</t>
  </si>
  <si>
    <t>蛋格形风口 1250*320</t>
  </si>
  <si>
    <t>蛋格形风口制作安装，含抗震支架制作安装</t>
  </si>
  <si>
    <t>风管止回阀 800*250</t>
  </si>
  <si>
    <t>风管止回阀 630*400</t>
  </si>
  <si>
    <t>风管止回阀 630*500</t>
  </si>
  <si>
    <t>单层格栅风口 1600*1000</t>
  </si>
  <si>
    <t>风口安装</t>
  </si>
  <si>
    <t>单层格栅风口 2000*400</t>
  </si>
  <si>
    <t>单层格栅风口 1600*500</t>
  </si>
  <si>
    <t>单层格栅风口 1250*500</t>
  </si>
  <si>
    <t>单层格栅风口 1000*630</t>
  </si>
  <si>
    <t>单层格栅风口 800*500</t>
  </si>
  <si>
    <t>单层格栅风口 800*630</t>
  </si>
  <si>
    <t>单层格栅风口 500*400</t>
  </si>
  <si>
    <t>系统调试费(管道、风口、风阀)</t>
  </si>
  <si>
    <t>管道、风口、风阀、风机等系统调试</t>
  </si>
  <si>
    <t>根据图纸所显示数量(项)计算</t>
  </si>
  <si>
    <t xml:space="preserve">二 </t>
  </si>
  <si>
    <t>HTF-ⅠN0.10混流风机 PY-A1/1-1,风量38000(m3/h)，全压700(Pa)，功率11(380V,kW)</t>
  </si>
  <si>
    <t>SWF-ⅠN0.7.5混流风机 JY-A1/1-1,风量27000(m3/h)，全压350(Pa)，功率4(380V,kW)</t>
  </si>
  <si>
    <t>SWF-ⅠN0.7.0混流风机 JY-A1/2-1,风量22000(m3/h)，全压350(Pa)，功率3(380V,kW)</t>
  </si>
  <si>
    <t>HTF-ⅠN0.7混流风机箱 PY-A1/2-1/2,风量20000(m3/h)，全压700(Pa)，功率7.5(380V,kW)</t>
  </si>
  <si>
    <t>HTF-ⅠN0.7.5混流风机箱 PY-A1/2-3,风量31000(m3/h)，全压700(Pa)，功率11(380V,kW)</t>
  </si>
  <si>
    <t>HTF-ⅠN0.7.5混流风机 PY-A1/2-4,风量26000(m3/h)，全压700(Pa)，功率11(380V,kW)</t>
  </si>
  <si>
    <t>HTF-ⅠN0.10混流风机 PY-A1/D-1,风量44000(m3/h)，全压700(Pa)，功率11(380V,kW)</t>
  </si>
  <si>
    <t>HTF-ⅠN0.13混流风机 PY-A1/D-2,风量60000(m3/h)，全压700(Pa)，功率18.5(380V,kW)</t>
  </si>
  <si>
    <t>FDS 70°防火阀 1600*800</t>
  </si>
  <si>
    <t>FDS 70°防火阀 800*320</t>
  </si>
  <si>
    <t>FDS 70°防火阀 320*320</t>
  </si>
  <si>
    <t>FDSH 280°C防火阀 1600*630</t>
  </si>
  <si>
    <t>FDSH 280°C防火阀 1600*400</t>
  </si>
  <si>
    <t>FDSH 280°C防火阀 1000*630</t>
  </si>
  <si>
    <t>FDSH 280°C防火阀 500*500</t>
  </si>
  <si>
    <t>FDSH 280°C防火阀 500*200</t>
  </si>
  <si>
    <t>BECH 280°C电动防火阀 1600*400</t>
  </si>
  <si>
    <t>BECH 280°C电动防火阀 500*200</t>
  </si>
  <si>
    <t>消声静压箱 5200*1200*630</t>
  </si>
  <si>
    <t>消声静压箱 2800*500*500</t>
  </si>
  <si>
    <t>风管止回阀 1600*800</t>
  </si>
  <si>
    <t>风管止回阀 1600*500</t>
  </si>
  <si>
    <t>风管止回阀 630*630</t>
  </si>
  <si>
    <t>电动多叶调节风阀 320*320</t>
  </si>
  <si>
    <t>单层格栅风口 3000*400</t>
  </si>
  <si>
    <t>单层格栅风口 2500*200</t>
  </si>
  <si>
    <t>单层格栅风口 1600*800</t>
  </si>
  <si>
    <t>单层格栅风口 1250*1000</t>
  </si>
  <si>
    <t>单层格栅风口 1000*200</t>
  </si>
  <si>
    <t>单层格栅风口 800*400</t>
  </si>
  <si>
    <t>单层格栅风口 630*320</t>
  </si>
  <si>
    <t>自动多叶排烟口 800*1250</t>
  </si>
  <si>
    <t>自动多叶排烟口安装</t>
  </si>
  <si>
    <t>自动多叶排烟口 1000*400</t>
  </si>
  <si>
    <t>防雨、防鼠防虫网 1600*630</t>
  </si>
  <si>
    <t>防雨、防鼠防虫网 1000*500</t>
  </si>
  <si>
    <t>防虫网安装</t>
  </si>
  <si>
    <t>防雨、防鼠防虫网 630*630</t>
  </si>
  <si>
    <t>消防低噪声柜式离心风机箱 P(Y)-A2/B-1，风量36000(m3/h)，全压550(Pa)，功率11(380V,kW)</t>
  </si>
  <si>
    <t>HTF-ⅠN0.7混流风机箱 PY-A2/B-2，风量20000(m3/h)，全压550(Pa)，功率7.5(380V,kW)</t>
  </si>
  <si>
    <t>SWF-ⅠN0.4.5混流风机 XS-A2/B-2，风量7000(m3/h)，全压350(Pa)，功率3(380V,kW)</t>
  </si>
  <si>
    <t>SWF-ⅠN0.6.5混流风机 XS-A2/B-3，风量12000(m3/h)，全压350(Pa)，功率3(380V,kW)</t>
  </si>
  <si>
    <t>SWF-ⅠN0.6.5混流风机 XS-A2/B-4，风量12000(m3/h)，全压350(Pa)，功率3(380V,kW)</t>
  </si>
  <si>
    <t>SWF-ⅠN0.6.5混流风机 JY-A2/B-1，风量16000(m3/h)，全压450(Pa)，功率4(380V,kW)</t>
  </si>
  <si>
    <t>SWF-ⅠN0.6.5混流风机 JY-A2/B-2，风量16000(m3/h)，全压450(Pa)，功率4(380V,kW)</t>
  </si>
  <si>
    <t>HTF-ⅠN0.7混流风机箱 X(S)-A2/B-1，风量28800(m3/h)，全压350(Pa)，功率5.5(380V,kW)</t>
  </si>
  <si>
    <t>柔性接口</t>
  </si>
  <si>
    <t>柔性接口安装</t>
  </si>
  <si>
    <t>FDS 70°防火阀 1000*1000</t>
  </si>
  <si>
    <t>FDS 70°防火阀 1000*500</t>
  </si>
  <si>
    <t>FDS 70°防火阀 1000*320</t>
  </si>
  <si>
    <t>FDS 70°防火阀 630*320</t>
  </si>
  <si>
    <t>FDSH 280°C防火阀 2000*400</t>
  </si>
  <si>
    <t>FDSH 280°C防火阀 1250*400</t>
  </si>
  <si>
    <t>FDSH 280°C防火阀 1000*320</t>
  </si>
  <si>
    <t>FDSH 280°C防火阀 800*250</t>
  </si>
  <si>
    <t>FDSH 280°C防火阀 630*400</t>
  </si>
  <si>
    <t>FDSH 280°C防火阀 630*320</t>
  </si>
  <si>
    <t>FVD 70°C防火调节阀 1000*400</t>
  </si>
  <si>
    <t>BED 70°C电动防火调节阀 2000*320</t>
  </si>
  <si>
    <t>BED 70°C电动防火调节阀 1000*500</t>
  </si>
  <si>
    <t>BED 70°C电动防火调节阀 1000*320</t>
  </si>
  <si>
    <t>BED 70°C电动防火调节阀 800*250</t>
  </si>
  <si>
    <t>BED 70°C电动防火调节阀 630*320</t>
  </si>
  <si>
    <t>BECH 280°C电动防火阀 1250*500</t>
  </si>
  <si>
    <t>BECH 280°C电动防火阀 1000*400</t>
  </si>
  <si>
    <t>BECH 280°C电动防火阀 800*250</t>
  </si>
  <si>
    <t>BECH 280°C电动防火阀 630*400</t>
  </si>
  <si>
    <t>BECH 280°C电动防火阀 630*320</t>
  </si>
  <si>
    <t>BECH 280°C电动防火阀 500*400</t>
  </si>
  <si>
    <t>微穿孔消声器 2000*400 L=2000MM</t>
  </si>
  <si>
    <t>消声器安装</t>
  </si>
  <si>
    <t>风管止回阀 1000*320</t>
  </si>
  <si>
    <t>风管止回阀 320*250</t>
  </si>
  <si>
    <t>蛋格形风口安装</t>
  </si>
  <si>
    <t>单层格栅风口 2000*320</t>
  </si>
  <si>
    <t>单层格栅风口安装</t>
  </si>
  <si>
    <t>单层格栅风口 1500*320</t>
  </si>
  <si>
    <t>单层格栅风口 1250*320</t>
  </si>
  <si>
    <t>单层格栅风口 1000*400</t>
  </si>
  <si>
    <t>单层格栅风口 1000*500</t>
  </si>
  <si>
    <t>HTF-ⅠN0.6.5混流风机箱 PY-A2/1-1，风量12000(m3/h)，全压550(Pa)，功率4(380V,kW)</t>
  </si>
  <si>
    <t>HTF-ⅠN0.6.5混流风机箱 PY-A2/1-2，风量10000(m3/h)，全压500(Pa)，功率4(380V,kW)</t>
  </si>
  <si>
    <t>HTF-ⅠN0.7混流风机箱 PY-A2/1-3，风量18000(m3/h)，全压650(Pa)，功率7.5(380V,kW)</t>
  </si>
  <si>
    <t>HTF-ⅠN0.10混流风机 PY-A2/D-1，风量35000(m3/h)，全压700(Pa)，功率15(380V,kW)</t>
  </si>
  <si>
    <t>HTF-ⅠN0.7.5混流风机箱 PY-A2/D-2，风量26000(m3/h)，全压600(Pa)，功率11(380V,kW)</t>
  </si>
  <si>
    <t>HTF-ⅠN0.7.5混流风机箱 PY-A2/D-3，风量30000(m3/h)，全压650(Pa)，功率11(380V,kW)</t>
  </si>
  <si>
    <t>SWF-ⅠN0.7.5混流风机 JY-A2/D-1，风量25000(m3/h)，全压500(Pa)，功率7.5(380V,kW)</t>
  </si>
  <si>
    <t>SWF-ⅠN0.6.5混流风机 JY-A2/D-2风量18000(m3/h)，全压450(Pa)，功率4(380V,kW)</t>
  </si>
  <si>
    <t>FDSH 280°C防火阀 1250*500</t>
  </si>
  <si>
    <t>风管止回阀 800*630</t>
  </si>
  <si>
    <t>单层格栅风口 2000*200</t>
  </si>
  <si>
    <t>防雨、防鼠防虫网 1000*320</t>
  </si>
  <si>
    <t>防雨、防鼠防虫网 800*400</t>
  </si>
  <si>
    <t>(一）+（二）+（三）+（四）</t>
  </si>
  <si>
    <t>防火门系统报价清单（此部分按实结算）</t>
  </si>
  <si>
    <t>钢制木纹防转印火门</t>
  </si>
  <si>
    <t>防火门制作安装、含闭门器、门锁等</t>
  </si>
  <si>
    <t>防火窗</t>
  </si>
  <si>
    <t>防火窗制作安装、含闭门器、把手等</t>
  </si>
  <si>
    <t>防火卷帘</t>
  </si>
  <si>
    <t>卷帘门安装、含电机、控制箱及控制电缆</t>
  </si>
  <si>
    <t>电动挡烟垂壁</t>
  </si>
  <si>
    <t>挡烟垂壁制作安装、含电机、控制箱及控制电缆</t>
  </si>
  <si>
    <t>挡烟垂壁</t>
  </si>
  <si>
    <t>挡烟垂壁制作安装</t>
  </si>
  <si>
    <t>木质防火门</t>
  </si>
  <si>
    <t>木质精装饰防火门</t>
  </si>
  <si>
    <t>防火门、精装修门的制作安装、含闭门器、门锁等</t>
  </si>
  <si>
    <t>暂定单价</t>
  </si>
  <si>
    <t>防火救援窗</t>
  </si>
  <si>
    <t>酒店客房及64、65栋</t>
  </si>
  <si>
    <t>强电系统工程量清单</t>
  </si>
  <si>
    <t>A1区</t>
  </si>
  <si>
    <t>配电箱 B1APE-BF1</t>
  </si>
  <si>
    <t>配电安装，含系统图所有元器件安装</t>
  </si>
  <si>
    <t>配电箱 B1APE-BF2</t>
  </si>
  <si>
    <t>配电箱 B1APE-BF3</t>
  </si>
  <si>
    <t>配电箱 B1APE-BF4</t>
  </si>
  <si>
    <t>配电箱 B1APE-PY</t>
  </si>
  <si>
    <t>配电箱 1APE-PY1</t>
  </si>
  <si>
    <t>配电箱 1APE-JY1</t>
  </si>
  <si>
    <t>配电箱 2APE-PY1</t>
  </si>
  <si>
    <t>配电箱 2APE-PY2</t>
  </si>
  <si>
    <t>配电箱 2APE-PY3</t>
  </si>
  <si>
    <t>配电箱 2APE-JY</t>
  </si>
  <si>
    <t>配电箱 DAPE-PY1</t>
  </si>
  <si>
    <t>配电箱 DAPE-PY2</t>
  </si>
  <si>
    <t>监控中心强电 桥架 200*150</t>
  </si>
  <si>
    <t>桥架，刷除锈刷防火漆，接地，含抗震支架制作安装</t>
  </si>
  <si>
    <t>电缆 WDZBN-YJV-5*16</t>
  </si>
  <si>
    <t>电缆、电线敷设，含电缆头制安</t>
  </si>
  <si>
    <t>电缆 WDZBN-YJV-5*10</t>
  </si>
  <si>
    <t>电缆 WDZBN-YJV-5*6</t>
  </si>
  <si>
    <t>电缆 WDZCN-YJV-5*4</t>
  </si>
  <si>
    <t>电缆 WDZCN-YJV-4*16</t>
  </si>
  <si>
    <t>电缆 WDZCN-YJV-4*10</t>
  </si>
  <si>
    <t>电线 WDZCN-YJV-3*2.5</t>
  </si>
  <si>
    <t>电线 WDZB-YJV-2*2.5</t>
  </si>
  <si>
    <t>电线 WDZCN-KYJV-4*1.5</t>
  </si>
  <si>
    <t>电线 WDZCN-KYJV-14*1.0</t>
  </si>
  <si>
    <t>镀锌线管 DN50</t>
  </si>
  <si>
    <t>电线管敷设，含防火漆</t>
  </si>
  <si>
    <t>镀锌线管 DN40</t>
  </si>
  <si>
    <t>镀锌线管 DN32</t>
  </si>
  <si>
    <t>镀锌线管 DN25</t>
  </si>
  <si>
    <t>A2区</t>
  </si>
  <si>
    <t>配电箱 B1APE-JY1</t>
  </si>
  <si>
    <t>配电箱 B1APE-JY2</t>
  </si>
  <si>
    <t>配电箱 B1APE-PY1</t>
  </si>
  <si>
    <t>配电箱 B1APE-PY2</t>
  </si>
  <si>
    <t>配电箱 B1APE-ZXCBF</t>
  </si>
  <si>
    <t>配电箱 2APE-PY4</t>
  </si>
  <si>
    <t>配电箱 DAPE-PY</t>
  </si>
  <si>
    <t>水泵房、屋顶水箱</t>
  </si>
  <si>
    <t>电线管 DN20</t>
  </si>
  <si>
    <t>WDZCN-KYJV-5*1.5</t>
  </si>
  <si>
    <t>电线管 DN25</t>
  </si>
  <si>
    <t>桥架 300*150</t>
  </si>
  <si>
    <t>桥架 150*150</t>
  </si>
  <si>
    <t>矿物质绝缘电缆 BTTZ-4*185</t>
  </si>
  <si>
    <t>数字智能消防巡检设备箱</t>
  </si>
  <si>
    <t>消火栓泵控制箱</t>
  </si>
  <si>
    <t>喷淋泵控制箱</t>
  </si>
  <si>
    <t>消火栓稳压泵控制箱</t>
  </si>
  <si>
    <t>喷淋稳压泵控制箱</t>
  </si>
  <si>
    <t>电缆 WDZBN-3*120+1*70</t>
  </si>
  <si>
    <t>电缆 WDZBN-3*70+1*35</t>
  </si>
  <si>
    <t>电线 WDZCN-YJV-4*4</t>
  </si>
  <si>
    <t>控制线缆敷设、控制箱及水泵系统调试</t>
  </si>
  <si>
    <t>(一）+（二）+（三）</t>
  </si>
  <si>
    <t>应急照明系统工程量清单（乙方深化并填写工程量）</t>
  </si>
  <si>
    <t xml:space="preserve">照明配电箱 </t>
  </si>
  <si>
    <t>安全出口指示灯</t>
  </si>
  <si>
    <t>按设计技术要求</t>
  </si>
  <si>
    <t>疏散指示灯</t>
  </si>
  <si>
    <t>应急吸顶灯</t>
  </si>
  <si>
    <t>地面应急疏散诱导灯</t>
  </si>
  <si>
    <t>一位双控开关</t>
  </si>
  <si>
    <t>一位开关</t>
  </si>
  <si>
    <t>二位开关</t>
  </si>
  <si>
    <t>电线 WDZCN-BYJ-4*2.5</t>
  </si>
  <si>
    <t>电线管SC20</t>
  </si>
  <si>
    <t>(一）+（二）</t>
  </si>
  <si>
    <t>气体灭火工程报价清单
（按消防验收规范进行深化--如需）</t>
  </si>
  <si>
    <t>七氟丙烷气体灭火装置，28.7L，XQQWQ40/16感温电动启动型，悬挂式</t>
  </si>
  <si>
    <t>七氟丙烷气体灭火装置安装</t>
  </si>
  <si>
    <t>乙方补充</t>
  </si>
  <si>
    <t>一氧化碳浓度探测器</t>
  </si>
  <si>
    <t>七氟丙烷气体灭火装置，36.6L，XQQWQ40/16感温电动启动型，悬挂式</t>
  </si>
  <si>
    <t>泄压口</t>
  </si>
  <si>
    <t>泄压口安装</t>
  </si>
  <si>
    <t>城市消防设施运行状态信息传输部分</t>
  </si>
  <si>
    <t>客房区</t>
  </si>
  <si>
    <t>措施项目费（本部为包干费用）</t>
  </si>
  <si>
    <t>合计（元）</t>
  </si>
  <si>
    <t>在下面开列的措施项目适用于本工程量清单所包括的全部工程。而分包人填写的款额或单价应被视为适用于根据本合同进行施工的全部工程，包括工程师根据合同条件所指令的的任何增减。</t>
  </si>
  <si>
    <t>当本淸单只填有一个总价金额时，分包人必须提供该项款额的明细分项。</t>
  </si>
  <si>
    <t>当本淸单中任何项目的款额异常高，因而在工程开始时通常要支付大量的款项，则在工程幵始时只付给分包人可提出根据的该部分款额，余下的款额将在工程期间分期支付 。</t>
  </si>
  <si>
    <t>分包人应注意前段的付款规定并不适用于填写在与保险、履约保证书和类似项目有关的款额，尽管分包人在工程开始时支付保费，该款额将只会在工程期间分期支付。</t>
  </si>
  <si>
    <t>当分包人没有在本清单的项目填上或填上款额不足时，该价额或其附加价额应被视为己包括在下文的工程量淸单中开列的计量工程单价内，无论如何，将不会签发任何额外款额。</t>
  </si>
  <si>
    <t>施工措施包含但不限于以下内容：除公司提供既有的设施以外的各种脚手架、机械设备、施工用水用电、成品保护、场地清理、夜间（节假日）施工、高温、冬雨季施工、工伤意外等各种保险等。</t>
  </si>
  <si>
    <t>安全防护、文明施工措施费</t>
  </si>
  <si>
    <t>以上汇总</t>
  </si>
  <si>
    <t>补充项目报价表</t>
  </si>
  <si>
    <t>品牌</t>
  </si>
  <si>
    <t>规格型号</t>
  </si>
  <si>
    <t>消火栓及喷淋管道拆除，包括将垃圾运至指定现场</t>
  </si>
  <si>
    <r>
      <rPr>
        <sz val="10"/>
        <rFont val="宋体"/>
        <charset val="134"/>
        <scheme val="minor"/>
      </rPr>
      <t>报价入须于以下项目填报综合单价，用于日后变更签证之用，此部分项目</t>
    </r>
    <r>
      <rPr>
        <sz val="10"/>
        <color rgb="FFFF0000"/>
        <rFont val="宋体"/>
        <charset val="134"/>
        <scheme val="minor"/>
      </rPr>
      <t>无须计入报价总金额</t>
    </r>
    <r>
      <rPr>
        <sz val="10"/>
        <rFont val="宋体"/>
        <charset val="134"/>
        <scheme val="minor"/>
      </rPr>
      <t>。</t>
    </r>
  </si>
  <si>
    <t>已预埋电线管拆除，包括将垃圾运至指定现场</t>
  </si>
  <si>
    <t>已敷设电线拆除，包括将垃圾运至指定现场</t>
  </si>
  <si>
    <t>喷淋头拆除，包括将垃圾运至指定现场</t>
  </si>
  <si>
    <t>烟感、温感、模块等火灾报警设备拆除，包括将垃圾运至指定现场</t>
  </si>
  <si>
    <t>风口、风阀、百叶拆除，包括将垃圾运至指定现场</t>
  </si>
  <si>
    <t>镀锌钢板、不锈钢板拆除，包括将垃圾运至指定现场</t>
  </si>
  <si>
    <t>m2</t>
  </si>
  <si>
    <t>防火门拆除，包括将垃圾运至指定现场</t>
  </si>
  <si>
    <t>管道、桥架等设备支架拆除，包括将垃圾运至指定现场</t>
  </si>
  <si>
    <t>t</t>
  </si>
  <si>
    <t>管道、桥架等设备支架按当地抗震要求制作安装，含防腐刷漆等</t>
  </si>
  <si>
    <t>墙体凿槽、切割、修补</t>
  </si>
  <si>
    <t>m</t>
  </si>
  <si>
    <t>开孔洞 Φ100~Φ300</t>
  </si>
  <si>
    <t>计日工</t>
  </si>
  <si>
    <t>工日</t>
  </si>
  <si>
    <t>8小时/工日</t>
  </si>
  <si>
    <r>
      <rPr>
        <sz val="10"/>
        <color theme="1"/>
        <rFont val="宋体"/>
        <charset val="134"/>
        <scheme val="minor"/>
      </rPr>
      <t>机械台班</t>
    </r>
    <r>
      <rPr>
        <sz val="10"/>
        <color rgb="FFFF0000"/>
        <rFont val="宋体"/>
        <charset val="134"/>
        <scheme val="minor"/>
      </rPr>
      <t>（需注明详细机械型号）</t>
    </r>
  </si>
  <si>
    <t>台班</t>
  </si>
  <si>
    <t>8小时/台班</t>
  </si>
  <si>
    <t>其他可能发生的项目可继续往下填</t>
  </si>
  <si>
    <t>主要材料价目表</t>
  </si>
  <si>
    <t>报价人须于以下项目填报材料单价.并注明品牌、型号及规格，包括材料供应价格，包装费，运输费、场外运输损耗、采购及保管费等费用。</t>
  </si>
  <si>
    <t>综合单价分析表</t>
  </si>
  <si>
    <t>清单编号：</t>
  </si>
  <si>
    <t>项目内容：</t>
  </si>
  <si>
    <t>消耗量</t>
  </si>
  <si>
    <t>合价</t>
  </si>
  <si>
    <t>人工费</t>
  </si>
  <si>
    <t>制作费</t>
  </si>
  <si>
    <t>安装费</t>
  </si>
  <si>
    <t>材料费</t>
  </si>
  <si>
    <t>机械费</t>
  </si>
  <si>
    <t>直接费小计</t>
  </si>
  <si>
    <t>一+二+三</t>
  </si>
  <si>
    <t>企业管理费（含1%水电费）</t>
  </si>
  <si>
    <t>利润</t>
  </si>
  <si>
    <t>四+五</t>
  </si>
  <si>
    <t>规费</t>
  </si>
  <si>
    <t>四+五+六</t>
  </si>
  <si>
    <t>八</t>
  </si>
  <si>
    <t>税金</t>
  </si>
  <si>
    <t>四+五+六+七</t>
  </si>
  <si>
    <t>九</t>
  </si>
  <si>
    <t>四+五+六+七+八</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</si>
</sst>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50">
    <font>
      <sz val="11"/>
      <color theme="1"/>
      <name val="宋体"/>
      <charset val="134"/>
      <scheme val="minor"/>
    </font>
    <font>
      <b/>
      <sz val="16"/>
      <color theme="1"/>
      <name val="宋体"/>
      <charset val="134"/>
      <scheme val="minor"/>
    </font>
    <font>
      <b/>
      <sz val="11"/>
      <color theme="1"/>
      <name val="宋体"/>
      <charset val="134"/>
      <scheme val="minor"/>
    </font>
    <font>
      <sz val="9"/>
      <color theme="1"/>
      <name val="宋体"/>
      <charset val="134"/>
      <scheme val="minor"/>
    </font>
    <font>
      <sz val="10"/>
      <color theme="1"/>
      <name val="宋体"/>
      <charset val="134"/>
      <scheme val="minor"/>
    </font>
    <font>
      <sz val="10"/>
      <name val="宋体"/>
      <charset val="134"/>
      <scheme val="minor"/>
    </font>
    <font>
      <sz val="9"/>
      <color rgb="FFFF0000"/>
      <name val="宋体"/>
      <charset val="134"/>
      <scheme val="minor"/>
    </font>
    <font>
      <b/>
      <sz val="14"/>
      <name val="宋体"/>
      <charset val="134"/>
      <scheme val="minor"/>
    </font>
    <font>
      <sz val="10"/>
      <name val="宋体"/>
      <charset val="134"/>
    </font>
    <font>
      <sz val="11"/>
      <name val="宋体"/>
      <charset val="134"/>
      <scheme val="minor"/>
    </font>
    <font>
      <b/>
      <sz val="11"/>
      <name val="宋体"/>
      <charset val="134"/>
      <scheme val="minor"/>
    </font>
    <font>
      <sz val="9"/>
      <name val="宋体"/>
      <charset val="134"/>
      <scheme val="minor"/>
    </font>
    <font>
      <sz val="10"/>
      <color rgb="FFFF0000"/>
      <name val="宋体"/>
      <charset val="134"/>
    </font>
    <font>
      <b/>
      <sz val="10"/>
      <name val="宋体"/>
      <charset val="134"/>
    </font>
    <font>
      <b/>
      <sz val="9"/>
      <color rgb="FFFF0000"/>
      <name val="宋体"/>
      <charset val="134"/>
      <scheme val="minor"/>
    </font>
    <font>
      <b/>
      <sz val="10"/>
      <color rgb="FFFF0000"/>
      <name val="宋体"/>
      <charset val="134"/>
    </font>
    <font>
      <b/>
      <u/>
      <sz val="12"/>
      <color theme="1"/>
      <name val="宋体"/>
      <charset val="134"/>
    </font>
    <font>
      <sz val="10.5"/>
      <name val="Calibri"/>
      <charset val="134"/>
    </font>
    <font>
      <sz val="12"/>
      <name val="Calibri"/>
      <charset val="134"/>
    </font>
    <font>
      <sz val="10.5"/>
      <color theme="1"/>
      <name val="Calibri"/>
      <charset val="134"/>
    </font>
    <font>
      <sz val="10.5"/>
      <color theme="1"/>
      <name val="宋体"/>
      <charset val="134"/>
    </font>
    <font>
      <u/>
      <sz val="10.5"/>
      <color theme="1"/>
      <name val="宋体"/>
      <charset val="134"/>
    </font>
    <font>
      <u/>
      <sz val="10.5"/>
      <color theme="1"/>
      <name val="Calibri"/>
      <charset val="134"/>
    </font>
    <font>
      <sz val="11"/>
      <color theme="0"/>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rgb="FF9C6500"/>
      <name val="宋体"/>
      <charset val="0"/>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sz val="10"/>
      <color rgb="FFFF0000"/>
      <name val="宋体"/>
      <charset val="134"/>
      <scheme val="minor"/>
    </font>
    <font>
      <sz val="10.5"/>
      <name val="宋体"/>
      <charset val="134"/>
    </font>
    <font>
      <sz val="10.5"/>
      <name val="Times New Roman"/>
      <charset val="134"/>
    </font>
    <font>
      <sz val="7"/>
      <name val="Times New Roman"/>
      <charset val="134"/>
    </font>
    <font>
      <sz val="12"/>
      <name val="Times New Roman"/>
      <charset val="134"/>
    </font>
    <font>
      <sz val="12"/>
      <name val="宋体"/>
      <charset val="134"/>
    </font>
    <font>
      <sz val="7"/>
      <color theme="1"/>
      <name val="Times New Roman"/>
      <charset val="134"/>
    </font>
    <font>
      <sz val="10.5"/>
      <color theme="1"/>
      <name val="Times New Roman"/>
      <charset val="134"/>
    </font>
  </fonts>
  <fills count="38">
    <fill>
      <patternFill patternType="none"/>
    </fill>
    <fill>
      <patternFill patternType="gray125"/>
    </fill>
    <fill>
      <patternFill patternType="solid">
        <fgColor theme="0"/>
        <bgColor indexed="1"/>
      </patternFill>
    </fill>
    <fill>
      <patternFill patternType="solid">
        <fgColor indexed="9"/>
        <bgColor indexed="1"/>
      </patternFill>
    </fill>
    <fill>
      <patternFill patternType="solid">
        <fgColor theme="0"/>
        <bgColor indexed="64"/>
      </patternFill>
    </fill>
    <fill>
      <patternFill patternType="solid">
        <fgColor rgb="FFFFFF00"/>
        <bgColor indexed="1"/>
      </patternFill>
    </fill>
    <fill>
      <patternFill patternType="solid">
        <fgColor rgb="FFFFFF00"/>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2F2F2"/>
        <bgColor indexed="64"/>
      </patternFill>
    </fill>
    <fill>
      <patternFill patternType="solid">
        <fgColor rgb="FFA5A5A5"/>
        <bgColor indexed="64"/>
      </patternFill>
    </fill>
    <fill>
      <patternFill patternType="solid">
        <fgColor rgb="FFFFFFCC"/>
        <bgColor indexed="64"/>
      </patternFill>
    </fill>
    <fill>
      <patternFill patternType="solid">
        <fgColor rgb="FFC6EF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theme="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tint="0.599993896298105"/>
        <bgColor indexed="64"/>
      </patternFill>
    </fill>
    <fill>
      <patternFill patternType="solid">
        <fgColor theme="5" tint="0.599993896298105"/>
        <bgColor indexed="64"/>
      </patternFill>
    </fill>
  </fills>
  <borders count="2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top style="thin">
        <color auto="1"/>
      </top>
      <bottom style="thin">
        <color indexed="8"/>
      </bottom>
      <diagonal/>
    </border>
    <border>
      <left/>
      <right style="thin">
        <color indexed="8"/>
      </right>
      <top style="thin">
        <color auto="1"/>
      </top>
      <bottom style="thin">
        <color indexed="8"/>
      </bottom>
      <diagonal/>
    </border>
    <border>
      <left/>
      <right style="thin">
        <color auto="1"/>
      </right>
      <top style="thin">
        <color auto="1"/>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auto="1"/>
      </left>
      <right/>
      <top style="thin">
        <color indexed="8"/>
      </top>
      <bottom style="thin">
        <color indexed="8"/>
      </bottom>
      <diagonal/>
    </border>
    <border>
      <left/>
      <right style="thin">
        <color auto="1"/>
      </right>
      <top style="thin">
        <color indexed="8"/>
      </top>
      <bottom style="thin">
        <color indexed="8"/>
      </bottom>
      <diagonal/>
    </border>
    <border>
      <left/>
      <right style="thin">
        <color auto="1"/>
      </right>
      <top style="thin">
        <color indexed="8"/>
      </top>
      <bottom style="thin">
        <color auto="1"/>
      </bottom>
      <diagonal/>
    </border>
    <border>
      <left/>
      <right/>
      <top style="thin">
        <color auto="1"/>
      </top>
      <bottom/>
      <diagonal/>
    </border>
    <border>
      <left/>
      <right/>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24" fillId="15" borderId="0" applyNumberFormat="0" applyBorder="0" applyAlignment="0" applyProtection="0">
      <alignment vertical="center"/>
    </xf>
    <xf numFmtId="0" fontId="28" fillId="17" borderId="1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4" fillId="11" borderId="0" applyNumberFormat="0" applyBorder="0" applyAlignment="0" applyProtection="0">
      <alignment vertical="center"/>
    </xf>
    <xf numFmtId="0" fontId="27" fillId="16" borderId="0" applyNumberFormat="0" applyBorder="0" applyAlignment="0" applyProtection="0">
      <alignment vertical="center"/>
    </xf>
    <xf numFmtId="43" fontId="0" fillId="0" borderId="0" applyFont="0" applyFill="0" applyBorder="0" applyAlignment="0" applyProtection="0">
      <alignment vertical="center"/>
    </xf>
    <xf numFmtId="0" fontId="23" fillId="21" borderId="0" applyNumberFormat="0" applyBorder="0" applyAlignment="0" applyProtection="0">
      <alignment vertical="center"/>
    </xf>
    <xf numFmtId="0" fontId="31" fillId="0" borderId="0" applyNumberFormat="0" applyFill="0" applyBorder="0" applyAlignment="0" applyProtection="0">
      <alignment vertical="center"/>
    </xf>
    <xf numFmtId="9" fontId="0" fillId="0" borderId="0" applyFont="0" applyFill="0" applyBorder="0" applyAlignment="0" applyProtection="0">
      <alignment vertical="center"/>
    </xf>
    <xf numFmtId="0" fontId="33" fillId="0" borderId="0" applyNumberFormat="0" applyFill="0" applyBorder="0" applyAlignment="0" applyProtection="0">
      <alignment vertical="center"/>
    </xf>
    <xf numFmtId="0" fontId="0" fillId="24" borderId="22" applyNumberFormat="0" applyFont="0" applyAlignment="0" applyProtection="0">
      <alignment vertical="center"/>
    </xf>
    <xf numFmtId="0" fontId="23" fillId="20" borderId="0" applyNumberFormat="0" applyBorder="0" applyAlignment="0" applyProtection="0">
      <alignment vertical="center"/>
    </xf>
    <xf numFmtId="0" fontId="26"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5" fillId="0" borderId="21" applyNumberFormat="0" applyFill="0" applyAlignment="0" applyProtection="0">
      <alignment vertical="center"/>
    </xf>
    <xf numFmtId="0" fontId="37" fillId="0" borderId="21" applyNumberFormat="0" applyFill="0" applyAlignment="0" applyProtection="0">
      <alignment vertical="center"/>
    </xf>
    <xf numFmtId="0" fontId="23" fillId="27" borderId="0" applyNumberFormat="0" applyBorder="0" applyAlignment="0" applyProtection="0">
      <alignment vertical="center"/>
    </xf>
    <xf numFmtId="0" fontId="26" fillId="0" borderId="24" applyNumberFormat="0" applyFill="0" applyAlignment="0" applyProtection="0">
      <alignment vertical="center"/>
    </xf>
    <xf numFmtId="0" fontId="23" fillId="26" borderId="0" applyNumberFormat="0" applyBorder="0" applyAlignment="0" applyProtection="0">
      <alignment vertical="center"/>
    </xf>
    <xf numFmtId="0" fontId="41" fillId="22" borderId="25" applyNumberFormat="0" applyAlignment="0" applyProtection="0">
      <alignment vertical="center"/>
    </xf>
    <xf numFmtId="0" fontId="30" fillId="22" borderId="18" applyNumberFormat="0" applyAlignment="0" applyProtection="0">
      <alignment vertical="center"/>
    </xf>
    <xf numFmtId="0" fontId="32" fillId="23" borderId="19" applyNumberFormat="0" applyAlignment="0" applyProtection="0">
      <alignment vertical="center"/>
    </xf>
    <xf numFmtId="0" fontId="24" fillId="14" borderId="0" applyNumberFormat="0" applyBorder="0" applyAlignment="0" applyProtection="0">
      <alignment vertical="center"/>
    </xf>
    <xf numFmtId="0" fontId="23" fillId="29" borderId="0" applyNumberFormat="0" applyBorder="0" applyAlignment="0" applyProtection="0">
      <alignment vertical="center"/>
    </xf>
    <xf numFmtId="0" fontId="34" fillId="0" borderId="20" applyNumberFormat="0" applyFill="0" applyAlignment="0" applyProtection="0">
      <alignment vertical="center"/>
    </xf>
    <xf numFmtId="0" fontId="36" fillId="0" borderId="23" applyNumberFormat="0" applyFill="0" applyAlignment="0" applyProtection="0">
      <alignment vertical="center"/>
    </xf>
    <xf numFmtId="0" fontId="39" fillId="25" borderId="0" applyNumberFormat="0" applyBorder="0" applyAlignment="0" applyProtection="0">
      <alignment vertical="center"/>
    </xf>
    <xf numFmtId="0" fontId="29" fillId="19" borderId="0" applyNumberFormat="0" applyBorder="0" applyAlignment="0" applyProtection="0">
      <alignment vertical="center"/>
    </xf>
    <xf numFmtId="0" fontId="24" fillId="31" borderId="0" applyNumberFormat="0" applyBorder="0" applyAlignment="0" applyProtection="0">
      <alignment vertical="center"/>
    </xf>
    <xf numFmtId="0" fontId="23" fillId="35" borderId="0" applyNumberFormat="0" applyBorder="0" applyAlignment="0" applyProtection="0">
      <alignment vertical="center"/>
    </xf>
    <xf numFmtId="0" fontId="24" fillId="13" borderId="0" applyNumberFormat="0" applyBorder="0" applyAlignment="0" applyProtection="0">
      <alignment vertical="center"/>
    </xf>
    <xf numFmtId="0" fontId="24" fillId="10" borderId="0" applyNumberFormat="0" applyBorder="0" applyAlignment="0" applyProtection="0">
      <alignment vertical="center"/>
    </xf>
    <xf numFmtId="0" fontId="24" fillId="30" borderId="0" applyNumberFormat="0" applyBorder="0" applyAlignment="0" applyProtection="0">
      <alignment vertical="center"/>
    </xf>
    <xf numFmtId="0" fontId="24" fillId="37" borderId="0" applyNumberFormat="0" applyBorder="0" applyAlignment="0" applyProtection="0">
      <alignment vertical="center"/>
    </xf>
    <xf numFmtId="0" fontId="23" fillId="34" borderId="0" applyNumberFormat="0" applyBorder="0" applyAlignment="0" applyProtection="0">
      <alignment vertical="center"/>
    </xf>
    <xf numFmtId="0" fontId="23" fillId="33" borderId="0" applyNumberFormat="0" applyBorder="0" applyAlignment="0" applyProtection="0">
      <alignment vertical="center"/>
    </xf>
    <xf numFmtId="0" fontId="24" fillId="12" borderId="0" applyNumberFormat="0" applyBorder="0" applyAlignment="0" applyProtection="0">
      <alignment vertical="center"/>
    </xf>
    <xf numFmtId="0" fontId="24" fillId="9" borderId="0" applyNumberFormat="0" applyBorder="0" applyAlignment="0" applyProtection="0">
      <alignment vertical="center"/>
    </xf>
    <xf numFmtId="0" fontId="23" fillId="28" borderId="0" applyNumberFormat="0" applyBorder="0" applyAlignment="0" applyProtection="0">
      <alignment vertical="center"/>
    </xf>
    <xf numFmtId="0" fontId="24" fillId="36" borderId="0" applyNumberFormat="0" applyBorder="0" applyAlignment="0" applyProtection="0">
      <alignment vertical="center"/>
    </xf>
    <xf numFmtId="0" fontId="23" fillId="18" borderId="0" applyNumberFormat="0" applyBorder="0" applyAlignment="0" applyProtection="0">
      <alignment vertical="center"/>
    </xf>
    <xf numFmtId="0" fontId="23" fillId="32" borderId="0" applyNumberFormat="0" applyBorder="0" applyAlignment="0" applyProtection="0">
      <alignment vertical="center"/>
    </xf>
    <xf numFmtId="0" fontId="24" fillId="8" borderId="0" applyNumberFormat="0" applyBorder="0" applyAlignment="0" applyProtection="0">
      <alignment vertical="center"/>
    </xf>
    <xf numFmtId="0" fontId="23" fillId="7" borderId="0" applyNumberFormat="0" applyBorder="0" applyAlignment="0" applyProtection="0">
      <alignment vertical="center"/>
    </xf>
    <xf numFmtId="0" fontId="3" fillId="0" borderId="0"/>
  </cellStyleXfs>
  <cellXfs count="123">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center" vertical="center"/>
    </xf>
    <xf numFmtId="0" fontId="0" fillId="0" borderId="2" xfId="0" applyBorder="1">
      <alignmen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4" xfId="0" applyFill="1" applyBorder="1" applyAlignment="1">
      <alignment horizontal="center" vertical="center"/>
    </xf>
    <xf numFmtId="0" fontId="0" fillId="0" borderId="5" xfId="0" applyBorder="1" applyAlignment="1">
      <alignment horizontal="center" vertical="center"/>
    </xf>
    <xf numFmtId="0" fontId="0" fillId="0" borderId="5" xfId="0" applyBorder="1">
      <alignment vertical="center"/>
    </xf>
    <xf numFmtId="0" fontId="0" fillId="0" borderId="5" xfId="0" applyFont="1" applyBorder="1" applyAlignment="1">
      <alignment horizontal="center" vertical="center"/>
    </xf>
    <xf numFmtId="0" fontId="0" fillId="0" borderId="0" xfId="0" applyFont="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center" vertical="center"/>
    </xf>
    <xf numFmtId="0" fontId="2" fillId="0" borderId="5" xfId="0" applyFont="1" applyBorder="1" applyAlignment="1">
      <alignment horizontal="center" vertical="center" wrapText="1"/>
    </xf>
    <xf numFmtId="0" fontId="2" fillId="0" borderId="5" xfId="0" applyFont="1" applyFill="1" applyBorder="1" applyAlignment="1">
      <alignment horizontal="center" vertical="center" wrapText="1"/>
    </xf>
    <xf numFmtId="0" fontId="0" fillId="0" borderId="5" xfId="0" applyFont="1" applyBorder="1" applyAlignment="1">
      <alignment horizontal="center" vertical="center" wrapText="1"/>
    </xf>
    <xf numFmtId="0" fontId="3" fillId="0" borderId="5" xfId="0" applyFont="1" applyBorder="1" applyAlignment="1">
      <alignment horizontal="center" vertical="center" wrapText="1"/>
    </xf>
    <xf numFmtId="0" fontId="4" fillId="0" borderId="5" xfId="0" applyFont="1" applyBorder="1" applyAlignment="1">
      <alignment horizontal="left" vertical="center" wrapText="1"/>
    </xf>
    <xf numFmtId="0" fontId="5" fillId="0" borderId="5" xfId="0" applyFont="1" applyBorder="1" applyAlignment="1">
      <alignment horizontal="center" vertical="center" wrapText="1"/>
    </xf>
    <xf numFmtId="0" fontId="3" fillId="0" borderId="5" xfId="0" applyFont="1" applyBorder="1" applyAlignment="1">
      <alignment horizontal="center" vertical="center"/>
    </xf>
    <xf numFmtId="0" fontId="6" fillId="0" borderId="5" xfId="0" applyFont="1" applyBorder="1" applyAlignment="1">
      <alignment horizontal="center" vertical="center" wrapText="1"/>
    </xf>
    <xf numFmtId="0" fontId="0" fillId="0" borderId="5" xfId="0" applyBorder="1" applyAlignment="1">
      <alignment horizontal="center" vertical="center" wrapText="1"/>
    </xf>
    <xf numFmtId="0" fontId="0" fillId="0" borderId="5" xfId="0" applyFont="1" applyFill="1" applyBorder="1" applyAlignment="1">
      <alignment horizontal="center" vertical="center" wrapText="1"/>
    </xf>
    <xf numFmtId="0" fontId="0" fillId="0" borderId="5" xfId="0" applyFont="1" applyBorder="1" applyAlignment="1">
      <alignment vertical="center" wrapText="1"/>
    </xf>
    <xf numFmtId="43" fontId="0" fillId="0" borderId="5" xfId="8" applyFont="1" applyBorder="1" applyAlignment="1">
      <alignment vertical="center"/>
    </xf>
    <xf numFmtId="0" fontId="0" fillId="0" borderId="5" xfId="0" applyBorder="1" applyAlignment="1">
      <alignment vertical="center"/>
    </xf>
    <xf numFmtId="0" fontId="0" fillId="0" borderId="5" xfId="0" applyBorder="1" applyAlignment="1">
      <alignment vertical="center" wrapText="1"/>
    </xf>
    <xf numFmtId="0" fontId="0" fillId="0" borderId="5" xfId="0" applyFont="1" applyFill="1" applyBorder="1" applyAlignment="1">
      <alignment vertical="center" wrapText="1"/>
    </xf>
    <xf numFmtId="0" fontId="0" fillId="0" borderId="4" xfId="0" applyFont="1" applyBorder="1" applyAlignment="1">
      <alignment vertical="center" wrapText="1"/>
    </xf>
    <xf numFmtId="43" fontId="0" fillId="0" borderId="4" xfId="8" applyFont="1" applyBorder="1" applyAlignment="1">
      <alignment vertical="center"/>
    </xf>
    <xf numFmtId="0" fontId="0" fillId="0" borderId="4" xfId="0" applyBorder="1" applyAlignment="1">
      <alignment vertical="center"/>
    </xf>
    <xf numFmtId="0" fontId="0" fillId="0" borderId="4" xfId="0" applyFont="1" applyFill="1" applyBorder="1" applyAlignment="1">
      <alignment vertical="center" wrapText="1"/>
    </xf>
    <xf numFmtId="0" fontId="3" fillId="0" borderId="0" xfId="0" applyFont="1">
      <alignment vertical="center"/>
    </xf>
    <xf numFmtId="0" fontId="4" fillId="0" borderId="0" xfId="0" applyFont="1" applyAlignment="1">
      <alignment horizontal="center" vertical="center" wrapText="1"/>
    </xf>
    <xf numFmtId="0" fontId="0" fillId="0" borderId="0" xfId="0" applyAlignment="1">
      <alignment horizontal="center" vertical="center" wrapText="1"/>
    </xf>
    <xf numFmtId="0" fontId="7"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8" fillId="2" borderId="5" xfId="49" applyFont="1" applyFill="1" applyBorder="1" applyAlignment="1">
      <alignment horizontal="center" vertical="center" wrapText="1"/>
    </xf>
    <xf numFmtId="0" fontId="8" fillId="2" borderId="5" xfId="49" applyFont="1" applyFill="1" applyBorder="1" applyAlignment="1">
      <alignment horizontal="left" vertical="center" wrapText="1"/>
    </xf>
    <xf numFmtId="0" fontId="9" fillId="0" borderId="5" xfId="0" applyFont="1" applyBorder="1" applyAlignment="1">
      <alignment horizontal="center" vertical="center" wrapText="1"/>
    </xf>
    <xf numFmtId="0" fontId="8" fillId="2" borderId="1" xfId="49" applyFont="1" applyFill="1" applyBorder="1" applyAlignment="1">
      <alignment vertical="center" wrapText="1"/>
    </xf>
    <xf numFmtId="0" fontId="8" fillId="3" borderId="5" xfId="49" applyFont="1" applyFill="1" applyBorder="1" applyAlignment="1">
      <alignment horizontal="center" vertical="center" wrapText="1"/>
    </xf>
    <xf numFmtId="0" fontId="9" fillId="0" borderId="5"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5" xfId="0" applyFont="1" applyFill="1" applyBorder="1" applyAlignment="1">
      <alignment horizontal="center" vertical="center" wrapText="1"/>
    </xf>
    <xf numFmtId="0" fontId="8" fillId="3" borderId="1" xfId="49"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1" fillId="0" borderId="5" xfId="0" applyFont="1" applyBorder="1" applyAlignment="1">
      <alignment horizontal="center" vertical="center"/>
    </xf>
    <xf numFmtId="0" fontId="8" fillId="3" borderId="6" xfId="49" applyFont="1" applyFill="1" applyBorder="1" applyAlignment="1">
      <alignment horizontal="center" vertical="center" wrapText="1"/>
    </xf>
    <xf numFmtId="0" fontId="8" fillId="2" borderId="1" xfId="49" applyFont="1" applyFill="1" applyBorder="1" applyAlignment="1">
      <alignment horizontal="center" vertical="center" wrapText="1"/>
    </xf>
    <xf numFmtId="0" fontId="3" fillId="4" borderId="0" xfId="0" applyFont="1" applyFill="1">
      <alignment vertical="center"/>
    </xf>
    <xf numFmtId="0" fontId="6" fillId="4" borderId="0" xfId="0" applyFont="1" applyFill="1">
      <alignment vertical="center"/>
    </xf>
    <xf numFmtId="0" fontId="8" fillId="3" borderId="7" xfId="49" applyFont="1" applyFill="1" applyBorder="1" applyAlignment="1">
      <alignment horizontal="center" vertical="center" wrapText="1"/>
    </xf>
    <xf numFmtId="0" fontId="8" fillId="3" borderId="6" xfId="49" applyFont="1" applyFill="1" applyBorder="1" applyAlignment="1">
      <alignment horizontal="left" vertical="center" wrapText="1"/>
    </xf>
    <xf numFmtId="0" fontId="12" fillId="2" borderId="5" xfId="49" applyFont="1" applyFill="1" applyBorder="1" applyAlignment="1">
      <alignment horizontal="center" vertical="center" wrapText="1"/>
    </xf>
    <xf numFmtId="0" fontId="8" fillId="3" borderId="8" xfId="49" applyFont="1" applyFill="1" applyBorder="1" applyAlignment="1">
      <alignment horizontal="center" vertical="center" wrapText="1"/>
    </xf>
    <xf numFmtId="0" fontId="8" fillId="3" borderId="9" xfId="49" applyFont="1" applyFill="1" applyBorder="1" applyAlignment="1">
      <alignment horizontal="center" vertical="center" wrapText="1"/>
    </xf>
    <xf numFmtId="0" fontId="8" fillId="3" borderId="10" xfId="49" applyFont="1" applyFill="1" applyBorder="1" applyAlignment="1">
      <alignment horizontal="center" vertical="center" wrapText="1"/>
    </xf>
    <xf numFmtId="0" fontId="12" fillId="3" borderId="11" xfId="49" applyFont="1" applyFill="1" applyBorder="1" applyAlignment="1">
      <alignment horizontal="center" vertical="center" wrapText="1"/>
    </xf>
    <xf numFmtId="0" fontId="12" fillId="3" borderId="12" xfId="49" applyFont="1" applyFill="1" applyBorder="1" applyAlignment="1">
      <alignment horizontal="center" vertical="center" wrapText="1"/>
    </xf>
    <xf numFmtId="0" fontId="12" fillId="3" borderId="6" xfId="49" applyFont="1" applyFill="1" applyBorder="1" applyAlignment="1">
      <alignment horizontal="center" vertical="center" wrapText="1"/>
    </xf>
    <xf numFmtId="0" fontId="12" fillId="3" borderId="7" xfId="49" applyFont="1" applyFill="1" applyBorder="1" applyAlignment="1">
      <alignment horizontal="center" vertical="center" wrapText="1"/>
    </xf>
    <xf numFmtId="0" fontId="3" fillId="0" borderId="0" xfId="0" applyFont="1" applyAlignment="1">
      <alignment horizontal="center" vertical="center" wrapText="1"/>
    </xf>
    <xf numFmtId="0" fontId="0" fillId="0" borderId="0" xfId="0" applyFont="1">
      <alignment vertical="center"/>
    </xf>
    <xf numFmtId="0" fontId="13" fillId="5" borderId="5" xfId="49" applyFont="1" applyFill="1" applyBorder="1" applyAlignment="1">
      <alignment horizontal="center" vertical="center" wrapText="1"/>
    </xf>
    <xf numFmtId="0" fontId="8" fillId="5" borderId="5" xfId="49" applyFont="1" applyFill="1" applyBorder="1" applyAlignment="1">
      <alignment horizontal="center" vertical="center" wrapText="1"/>
    </xf>
    <xf numFmtId="0" fontId="8" fillId="5" borderId="1" xfId="49" applyFont="1" applyFill="1" applyBorder="1" applyAlignment="1">
      <alignment horizontal="center" vertical="center" wrapText="1"/>
    </xf>
    <xf numFmtId="0" fontId="8" fillId="5" borderId="3" xfId="49" applyFont="1" applyFill="1" applyBorder="1" applyAlignment="1">
      <alignment horizontal="center" vertical="center" wrapText="1"/>
    </xf>
    <xf numFmtId="0" fontId="13" fillId="3" borderId="5" xfId="49" applyFont="1" applyFill="1" applyBorder="1" applyAlignment="1">
      <alignment horizontal="center" vertical="center" wrapText="1"/>
    </xf>
    <xf numFmtId="0" fontId="8" fillId="3" borderId="5" xfId="49" applyFont="1" applyFill="1" applyBorder="1" applyAlignment="1">
      <alignment horizontal="left" vertical="center" wrapText="1"/>
    </xf>
    <xf numFmtId="0" fontId="3" fillId="0" borderId="0" xfId="0" applyFont="1" applyFill="1" applyAlignment="1">
      <alignment horizontal="center" vertical="center" wrapText="1"/>
    </xf>
    <xf numFmtId="0" fontId="0" fillId="0" borderId="5" xfId="0" applyFont="1" applyBorder="1" applyAlignment="1">
      <alignment horizontal="left" vertical="center" wrapText="1"/>
    </xf>
    <xf numFmtId="0" fontId="13" fillId="2" borderId="5" xfId="49" applyFont="1" applyFill="1" applyBorder="1" applyAlignment="1">
      <alignment horizontal="center" vertical="center" wrapText="1"/>
    </xf>
    <xf numFmtId="0" fontId="4" fillId="0" borderId="5" xfId="0" applyFont="1" applyBorder="1" applyAlignment="1">
      <alignment vertical="center" wrapText="1"/>
    </xf>
    <xf numFmtId="43" fontId="3" fillId="0" borderId="5" xfId="8" applyFont="1" applyFill="1" applyBorder="1" applyAlignment="1">
      <alignment horizontal="center" vertical="center" wrapText="1"/>
    </xf>
    <xf numFmtId="43" fontId="3" fillId="0" borderId="5" xfId="8" applyFont="1" applyBorder="1" applyAlignment="1">
      <alignment horizontal="center" vertical="center" wrapText="1"/>
    </xf>
    <xf numFmtId="0" fontId="12" fillId="2" borderId="8" xfId="49" applyFont="1" applyFill="1" applyBorder="1" applyAlignment="1">
      <alignment vertical="center" wrapText="1"/>
    </xf>
    <xf numFmtId="0" fontId="12" fillId="2" borderId="11" xfId="49" applyFont="1" applyFill="1" applyBorder="1" applyAlignment="1">
      <alignment vertical="center" wrapText="1"/>
    </xf>
    <xf numFmtId="43" fontId="0" fillId="0" borderId="1" xfId="8" applyFont="1" applyBorder="1" applyAlignment="1">
      <alignment horizontal="center" vertical="center" wrapText="1"/>
    </xf>
    <xf numFmtId="0" fontId="0" fillId="0" borderId="5" xfId="0" applyFill="1" applyBorder="1" applyAlignment="1">
      <alignment horizontal="center" vertical="center" wrapText="1"/>
    </xf>
    <xf numFmtId="0" fontId="12" fillId="2" borderId="13" xfId="49" applyFont="1" applyFill="1" applyBorder="1" applyAlignment="1">
      <alignment vertical="center" wrapText="1"/>
    </xf>
    <xf numFmtId="0" fontId="8" fillId="2" borderId="10" xfId="49" applyFont="1" applyFill="1" applyBorder="1" applyAlignment="1">
      <alignment vertical="center" wrapText="1"/>
    </xf>
    <xf numFmtId="0" fontId="12" fillId="2" borderId="14" xfId="49" applyFont="1" applyFill="1" applyBorder="1" applyAlignment="1">
      <alignment vertical="center" wrapText="1"/>
    </xf>
    <xf numFmtId="0" fontId="12" fillId="2" borderId="15" xfId="49" applyFont="1" applyFill="1" applyBorder="1" applyAlignment="1">
      <alignment vertical="center" wrapText="1"/>
    </xf>
    <xf numFmtId="0" fontId="0" fillId="0" borderId="16" xfId="0" applyFont="1" applyBorder="1" applyAlignment="1">
      <alignment horizontal="left" vertical="center" wrapText="1"/>
    </xf>
    <xf numFmtId="0" fontId="14" fillId="6" borderId="5" xfId="0" applyFont="1" applyFill="1" applyBorder="1" applyAlignment="1">
      <alignment horizontal="center" vertical="center"/>
    </xf>
    <xf numFmtId="0" fontId="2" fillId="6" borderId="16" xfId="0" applyFont="1" applyFill="1" applyBorder="1" applyAlignment="1">
      <alignment horizontal="left" vertical="center" wrapText="1"/>
    </xf>
    <xf numFmtId="0" fontId="15" fillId="5" borderId="5" xfId="49" applyFont="1" applyFill="1" applyBorder="1" applyAlignment="1">
      <alignment horizontal="center" vertical="center" wrapText="1"/>
    </xf>
    <xf numFmtId="0" fontId="14" fillId="6" borderId="5" xfId="0" applyFont="1" applyFill="1" applyBorder="1" applyAlignment="1">
      <alignment vertical="center"/>
    </xf>
    <xf numFmtId="0" fontId="15" fillId="5" borderId="1" xfId="49" applyFont="1" applyFill="1" applyBorder="1" applyAlignment="1">
      <alignment vertical="center" wrapText="1"/>
    </xf>
    <xf numFmtId="0" fontId="15" fillId="5" borderId="3" xfId="49" applyFont="1" applyFill="1" applyBorder="1" applyAlignment="1">
      <alignment vertical="center" wrapText="1"/>
    </xf>
    <xf numFmtId="0" fontId="16" fillId="0" borderId="0" xfId="0" applyFont="1" applyAlignment="1">
      <alignment horizontal="center" vertical="center"/>
    </xf>
    <xf numFmtId="0" fontId="17" fillId="0" borderId="0" xfId="0" applyFont="1" applyAlignment="1">
      <alignment horizontal="justify" vertical="center"/>
    </xf>
    <xf numFmtId="0" fontId="18" fillId="0" borderId="0" xfId="0" applyFont="1" applyAlignment="1">
      <alignment horizontal="justify" vertical="center"/>
    </xf>
    <xf numFmtId="0" fontId="19" fillId="0" borderId="0" xfId="0" applyFont="1" applyAlignment="1">
      <alignment horizontal="justify" vertical="center"/>
    </xf>
    <xf numFmtId="0" fontId="20" fillId="0" borderId="0" xfId="0" applyFont="1" applyAlignment="1">
      <alignment horizontal="center" vertical="center"/>
    </xf>
    <xf numFmtId="0" fontId="21" fillId="0" borderId="0" xfId="0" applyFont="1" applyAlignment="1">
      <alignment horizontal="justify" vertical="center"/>
    </xf>
    <xf numFmtId="0" fontId="20" fillId="0" borderId="0" xfId="0" applyFont="1" applyAlignment="1">
      <alignment horizontal="justify" vertical="center"/>
    </xf>
    <xf numFmtId="0" fontId="19" fillId="0" borderId="0" xfId="0" applyFont="1" applyAlignment="1">
      <alignment vertical="center" wrapText="1"/>
    </xf>
    <xf numFmtId="0" fontId="19" fillId="0" borderId="0" xfId="0" applyFont="1" applyAlignment="1">
      <alignment vertical="center"/>
    </xf>
    <xf numFmtId="0" fontId="20" fillId="0" borderId="0" xfId="0" applyFont="1" applyAlignment="1">
      <alignment vertical="center"/>
    </xf>
    <xf numFmtId="0" fontId="22" fillId="0" borderId="0" xfId="0" applyFont="1" applyAlignment="1">
      <alignment horizontal="justify" vertical="center"/>
    </xf>
    <xf numFmtId="0" fontId="19" fillId="0" borderId="0" xfId="0" applyFont="1">
      <alignment vertical="center"/>
    </xf>
    <xf numFmtId="0" fontId="1" fillId="0" borderId="0" xfId="0" applyFont="1" applyAlignment="1">
      <alignment horizontal="center" vertical="center"/>
    </xf>
    <xf numFmtId="0" fontId="0" fillId="0" borderId="17" xfId="0" applyFont="1" applyBorder="1" applyAlignment="1">
      <alignment vertical="center"/>
    </xf>
    <xf numFmtId="0" fontId="0" fillId="0" borderId="17" xfId="0" applyBorder="1" applyAlignment="1">
      <alignment vertical="center"/>
    </xf>
    <xf numFmtId="43" fontId="0" fillId="0" borderId="5" xfId="8" applyFont="1" applyBorder="1">
      <alignment vertical="center"/>
    </xf>
    <xf numFmtId="0" fontId="0" fillId="0" borderId="5" xfId="0" applyFont="1" applyBorder="1">
      <alignment vertical="center"/>
    </xf>
    <xf numFmtId="0" fontId="0" fillId="0" borderId="0" xfId="0"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tabSelected="1" view="pageBreakPreview" zoomScaleNormal="100" zoomScaleSheetLayoutView="100" workbookViewId="0">
      <pane ySplit="4" topLeftCell="A11" activePane="bottomLeft" state="frozen"/>
      <selection/>
      <selection pane="bottomLeft" activeCell="D20" sqref="D20"/>
    </sheetView>
  </sheetViews>
  <sheetFormatPr defaultColWidth="9" defaultRowHeight="13.5" outlineLevelCol="5"/>
  <cols>
    <col min="1" max="1" width="9.875" style="1" customWidth="1"/>
    <col min="2" max="2" width="21.5" customWidth="1"/>
    <col min="3" max="3" width="22.625" customWidth="1"/>
    <col min="4" max="4" width="14.25" customWidth="1"/>
    <col min="5" max="5" width="11.875" customWidth="1"/>
    <col min="6" max="6" width="25" customWidth="1"/>
  </cols>
  <sheetData>
    <row r="1" ht="28.5" customHeight="1" spans="1:6">
      <c r="A1" s="117" t="s">
        <v>0</v>
      </c>
      <c r="B1" s="117"/>
      <c r="C1" s="117"/>
      <c r="D1" s="117"/>
      <c r="E1" s="117"/>
      <c r="F1" s="117"/>
    </row>
    <row r="2" customHeight="1" spans="1:6">
      <c r="A2" s="117"/>
      <c r="B2" s="117"/>
      <c r="C2" s="117"/>
      <c r="D2" s="117"/>
      <c r="E2" s="117"/>
      <c r="F2" s="117"/>
    </row>
    <row r="3" ht="24.75" customHeight="1" spans="1:6">
      <c r="A3" s="118" t="s">
        <v>1</v>
      </c>
      <c r="B3" s="118" t="s">
        <v>2</v>
      </c>
      <c r="C3" s="119"/>
      <c r="D3" s="119"/>
      <c r="E3" s="119"/>
      <c r="F3" s="119"/>
    </row>
    <row r="4" ht="36" customHeight="1" spans="1:6">
      <c r="A4" s="11" t="s">
        <v>3</v>
      </c>
      <c r="B4" s="11" t="s">
        <v>4</v>
      </c>
      <c r="C4" s="11" t="s">
        <v>5</v>
      </c>
      <c r="D4" s="11" t="s">
        <v>6</v>
      </c>
      <c r="E4" s="17" t="s">
        <v>7</v>
      </c>
      <c r="F4" s="11" t="s">
        <v>8</v>
      </c>
    </row>
    <row r="5" ht="34.5" customHeight="1" spans="1:6">
      <c r="A5" s="9">
        <f t="shared" ref="A5:A14" si="0">+ROW()-4</f>
        <v>1</v>
      </c>
      <c r="B5" s="62" t="s">
        <v>9</v>
      </c>
      <c r="C5" s="120">
        <f>'1消防电'!H422</f>
        <v>0</v>
      </c>
      <c r="D5" s="120"/>
      <c r="E5" s="120">
        <f>+IFERROR(C5/D5,0)</f>
        <v>0</v>
      </c>
      <c r="F5" s="121"/>
    </row>
    <row r="6" ht="34.5" customHeight="1" spans="1:6">
      <c r="A6" s="9">
        <f t="shared" si="0"/>
        <v>2</v>
      </c>
      <c r="B6" s="62" t="s">
        <v>10</v>
      </c>
      <c r="C6" s="120">
        <f>'2水'!H210</f>
        <v>0</v>
      </c>
      <c r="D6" s="120"/>
      <c r="E6" s="120">
        <f t="shared" ref="E6:E14" si="1">+IFERROR(C6/D6,0)</f>
        <v>0</v>
      </c>
      <c r="F6" s="121"/>
    </row>
    <row r="7" ht="34.5" customHeight="1" spans="1:6">
      <c r="A7" s="9">
        <f t="shared" si="0"/>
        <v>3</v>
      </c>
      <c r="B7" s="62" t="s">
        <v>11</v>
      </c>
      <c r="C7" s="120">
        <f>'3防排烟'!H190</f>
        <v>0</v>
      </c>
      <c r="D7" s="120"/>
      <c r="E7" s="120">
        <f t="shared" si="1"/>
        <v>0</v>
      </c>
      <c r="F7" s="10"/>
    </row>
    <row r="8" ht="34.5" customHeight="1" spans="1:6">
      <c r="A8" s="9">
        <f t="shared" si="0"/>
        <v>4</v>
      </c>
      <c r="B8" s="62" t="s">
        <v>12</v>
      </c>
      <c r="C8" s="120">
        <f>'4防火门'!H33</f>
        <v>0</v>
      </c>
      <c r="D8" s="120"/>
      <c r="E8" s="120">
        <f t="shared" si="1"/>
        <v>0</v>
      </c>
      <c r="F8" s="10"/>
    </row>
    <row r="9" ht="34.5" customHeight="1" spans="1:6">
      <c r="A9" s="9">
        <f t="shared" si="0"/>
        <v>5</v>
      </c>
      <c r="B9" s="62" t="s">
        <v>13</v>
      </c>
      <c r="C9" s="120">
        <f>'5强电系统'!H76</f>
        <v>0</v>
      </c>
      <c r="D9" s="120"/>
      <c r="E9" s="120">
        <f t="shared" si="1"/>
        <v>0</v>
      </c>
      <c r="F9" s="10"/>
    </row>
    <row r="10" ht="34.5" customHeight="1" spans="1:6">
      <c r="A10" s="9">
        <v>6</v>
      </c>
      <c r="B10" s="62" t="s">
        <v>14</v>
      </c>
      <c r="C10" s="120">
        <f>'6应急照明'!H33</f>
        <v>0</v>
      </c>
      <c r="D10" s="120"/>
      <c r="E10" s="120">
        <f t="shared" si="1"/>
        <v>0</v>
      </c>
      <c r="F10" s="10"/>
    </row>
    <row r="11" ht="34.5" customHeight="1" spans="1:6">
      <c r="A11" s="9">
        <f t="shared" si="0"/>
        <v>7</v>
      </c>
      <c r="B11" s="62" t="s">
        <v>15</v>
      </c>
      <c r="C11" s="120">
        <f>'7气体灭火'!H17</f>
        <v>0</v>
      </c>
      <c r="D11" s="120"/>
      <c r="E11" s="120">
        <f t="shared" si="1"/>
        <v>0</v>
      </c>
      <c r="F11" s="10"/>
    </row>
    <row r="12" ht="34.5" customHeight="1" spans="1:6">
      <c r="A12" s="9">
        <v>8</v>
      </c>
      <c r="B12" s="62" t="s">
        <v>16</v>
      </c>
      <c r="C12" s="120">
        <f>'8城市消防联动'!H3</f>
        <v>0</v>
      </c>
      <c r="D12" s="120"/>
      <c r="E12" s="120">
        <f t="shared" si="1"/>
        <v>0</v>
      </c>
      <c r="F12" s="10"/>
    </row>
    <row r="13" ht="34.5" customHeight="1" spans="1:6">
      <c r="A13" s="9">
        <f t="shared" si="0"/>
        <v>9</v>
      </c>
      <c r="B13" s="62" t="s">
        <v>17</v>
      </c>
      <c r="C13" s="120">
        <f>'9措施项目费'!C13</f>
        <v>0</v>
      </c>
      <c r="D13" s="120">
        <f>SUM(D5:D7)</f>
        <v>0</v>
      </c>
      <c r="E13" s="120">
        <f t="shared" si="1"/>
        <v>0</v>
      </c>
      <c r="F13" s="10"/>
    </row>
    <row r="14" ht="34.5" customHeight="1" spans="1:6">
      <c r="A14" s="9">
        <f t="shared" si="0"/>
        <v>10</v>
      </c>
      <c r="B14" s="11" t="s">
        <v>18</v>
      </c>
      <c r="C14" s="120">
        <f>SUM(C5:C13)</f>
        <v>0</v>
      </c>
      <c r="D14" s="120">
        <f>SUM(D5:D7)</f>
        <v>0</v>
      </c>
      <c r="E14" s="120">
        <f t="shared" si="1"/>
        <v>0</v>
      </c>
      <c r="F14" s="10" t="s">
        <v>19</v>
      </c>
    </row>
    <row r="15" spans="1:4">
      <c r="A15" s="122" t="s">
        <v>20</v>
      </c>
      <c r="B15" s="122"/>
      <c r="D15" t="s">
        <v>21</v>
      </c>
    </row>
  </sheetData>
  <mergeCells count="2">
    <mergeCell ref="A1:F1"/>
    <mergeCell ref="A15:B15"/>
  </mergeCells>
  <printOptions horizontalCentered="1"/>
  <pageMargins left="0.511811023622047" right="0.511811023622047" top="0.748031496062992" bottom="0.74803149606299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30"/>
  <sheetViews>
    <sheetView workbookViewId="0">
      <pane ySplit="1" topLeftCell="A2" activePane="bottomLeft" state="frozen"/>
      <selection/>
      <selection pane="bottomLeft" activeCell="A3" sqref="A3"/>
    </sheetView>
  </sheetViews>
  <sheetFormatPr defaultColWidth="9" defaultRowHeight="13.5"/>
  <cols>
    <col min="1" max="1" width="100.5" customWidth="1"/>
  </cols>
  <sheetData>
    <row r="1" ht="29.25" customHeight="1" spans="1:1">
      <c r="A1" s="105" t="s">
        <v>22</v>
      </c>
    </row>
    <row r="2" ht="29.25" customHeight="1" spans="1:1">
      <c r="A2" s="106" t="s">
        <v>23</v>
      </c>
    </row>
    <row r="3" ht="26.25" customHeight="1" spans="1:1">
      <c r="A3" s="106" t="s">
        <v>24</v>
      </c>
    </row>
    <row r="4" ht="14.25" spans="1:1">
      <c r="A4" s="106" t="s">
        <v>25</v>
      </c>
    </row>
    <row r="5" ht="14.25" spans="1:1">
      <c r="A5" s="106" t="s">
        <v>26</v>
      </c>
    </row>
    <row r="6" ht="14.25" spans="1:1">
      <c r="A6" s="106" t="s">
        <v>27</v>
      </c>
    </row>
    <row r="7" ht="27" spans="1:1">
      <c r="A7" s="106" t="s">
        <v>28</v>
      </c>
    </row>
    <row r="8" ht="28.5" spans="1:1">
      <c r="A8" s="106" t="s">
        <v>29</v>
      </c>
    </row>
    <row r="9" ht="27" spans="1:1">
      <c r="A9" s="106" t="s">
        <v>30</v>
      </c>
    </row>
    <row r="10" ht="14.25" spans="1:1">
      <c r="A10" s="106" t="s">
        <v>31</v>
      </c>
    </row>
    <row r="11" ht="14.25" spans="1:1">
      <c r="A11" s="106" t="s">
        <v>32</v>
      </c>
    </row>
    <row r="12" ht="14.25" spans="1:1">
      <c r="A12" s="106" t="s">
        <v>33</v>
      </c>
    </row>
    <row r="13" ht="61.5" customHeight="1" spans="1:1">
      <c r="A13" s="107" t="s">
        <v>34</v>
      </c>
    </row>
    <row r="14" ht="27" spans="1:1">
      <c r="A14" s="106" t="s">
        <v>35</v>
      </c>
    </row>
    <row r="15" ht="66.75" spans="1:1">
      <c r="A15" s="106" t="s">
        <v>36</v>
      </c>
    </row>
    <row r="16" ht="14.25" spans="1:1">
      <c r="A16" s="106" t="s">
        <v>37</v>
      </c>
    </row>
    <row r="17" ht="14.25" spans="1:1">
      <c r="A17" s="106" t="s">
        <v>38</v>
      </c>
    </row>
    <row r="18" ht="14.25" spans="1:1">
      <c r="A18" s="106" t="s">
        <v>39</v>
      </c>
    </row>
    <row r="19" ht="14.25" spans="1:1">
      <c r="A19" s="106" t="s">
        <v>40</v>
      </c>
    </row>
    <row r="20" ht="14.25" spans="1:1">
      <c r="A20" s="106" t="s">
        <v>41</v>
      </c>
    </row>
    <row r="21" ht="28.5" spans="1:1">
      <c r="A21" s="106" t="s">
        <v>42</v>
      </c>
    </row>
    <row r="22" ht="28.5" spans="1:1">
      <c r="A22" s="106" t="s">
        <v>43</v>
      </c>
    </row>
    <row r="23" ht="27.75" spans="1:1">
      <c r="A23" s="106" t="s">
        <v>44</v>
      </c>
    </row>
    <row r="24" ht="14.25" spans="1:1">
      <c r="A24" s="106" t="s">
        <v>45</v>
      </c>
    </row>
    <row r="25" ht="14.25" spans="1:1">
      <c r="A25" s="106" t="s">
        <v>46</v>
      </c>
    </row>
    <row r="26" ht="27.75" spans="1:1">
      <c r="A26" s="106" t="s">
        <v>47</v>
      </c>
    </row>
    <row r="27" ht="27.75" spans="1:1">
      <c r="A27" s="106" t="s">
        <v>48</v>
      </c>
    </row>
    <row r="28" ht="27" spans="1:1">
      <c r="A28" s="106" t="s">
        <v>49</v>
      </c>
    </row>
    <row r="29" ht="14.25" spans="1:1">
      <c r="A29" s="106"/>
    </row>
    <row r="30" ht="14.25" spans="1:1">
      <c r="A30" s="106"/>
    </row>
    <row r="31" ht="14.25" spans="1:1">
      <c r="A31" s="108"/>
    </row>
    <row r="32" spans="1:1">
      <c r="A32" s="109" t="s">
        <v>50</v>
      </c>
    </row>
    <row r="33" spans="1:1">
      <c r="A33" s="110" t="s">
        <v>51</v>
      </c>
    </row>
    <row r="34" ht="14.25" spans="1:1">
      <c r="A34" s="108" t="s">
        <v>52</v>
      </c>
    </row>
    <row r="35" spans="1:1">
      <c r="A35" s="111" t="s">
        <v>53</v>
      </c>
    </row>
    <row r="36" ht="14.25" spans="1:1">
      <c r="A36" s="108" t="s">
        <v>54</v>
      </c>
    </row>
    <row r="37" ht="14.25" spans="1:1">
      <c r="A37" s="108" t="s">
        <v>55</v>
      </c>
    </row>
    <row r="38" ht="32.25" customHeight="1" spans="1:1">
      <c r="A38" s="111" t="s">
        <v>56</v>
      </c>
    </row>
    <row r="39" ht="14.25" spans="1:1">
      <c r="A39" s="108" t="s">
        <v>57</v>
      </c>
    </row>
    <row r="40" ht="14.25" spans="1:1">
      <c r="A40" s="108" t="s">
        <v>58</v>
      </c>
    </row>
    <row r="41" ht="14.25" spans="1:1">
      <c r="A41" s="108" t="s">
        <v>59</v>
      </c>
    </row>
    <row r="42" ht="14.25" spans="1:1">
      <c r="A42" s="108" t="s">
        <v>60</v>
      </c>
    </row>
    <row r="43" ht="14.25" spans="1:1">
      <c r="A43" s="108" t="s">
        <v>61</v>
      </c>
    </row>
    <row r="44" ht="14.25" spans="1:1">
      <c r="A44" s="108" t="s">
        <v>62</v>
      </c>
    </row>
    <row r="45" ht="25.5" spans="1:1">
      <c r="A45" s="111" t="s">
        <v>63</v>
      </c>
    </row>
    <row r="46" ht="14.25" spans="1:1">
      <c r="A46" s="108"/>
    </row>
    <row r="47" spans="1:1">
      <c r="A47" s="109" t="s">
        <v>64</v>
      </c>
    </row>
    <row r="48" spans="1:1">
      <c r="A48" s="110" t="s">
        <v>65</v>
      </c>
    </row>
    <row r="49" ht="14.25" spans="1:1">
      <c r="A49" s="108" t="s">
        <v>66</v>
      </c>
    </row>
    <row r="50" ht="52.5" spans="1:1">
      <c r="A50" s="108" t="s">
        <v>67</v>
      </c>
    </row>
    <row r="51" ht="39.75" spans="1:1">
      <c r="A51" s="108" t="s">
        <v>68</v>
      </c>
    </row>
    <row r="52" ht="28.5" spans="1:1">
      <c r="A52" s="108" t="s">
        <v>69</v>
      </c>
    </row>
    <row r="53" spans="1:1">
      <c r="A53" s="108" t="s">
        <v>70</v>
      </c>
    </row>
    <row r="54" spans="1:1">
      <c r="A54" s="108" t="s">
        <v>71</v>
      </c>
    </row>
    <row r="55" ht="28.5" spans="1:1">
      <c r="A55" s="108" t="s">
        <v>72</v>
      </c>
    </row>
    <row r="56" spans="1:1">
      <c r="A56" s="108" t="s">
        <v>73</v>
      </c>
    </row>
    <row r="57" ht="26.25" spans="1:1">
      <c r="A57" s="108" t="s">
        <v>74</v>
      </c>
    </row>
    <row r="58" ht="42" spans="1:1">
      <c r="A58" s="108" t="s">
        <v>75</v>
      </c>
    </row>
    <row r="59" ht="26.25" spans="1:1">
      <c r="A59" s="108" t="s">
        <v>76</v>
      </c>
    </row>
    <row r="60" ht="27" spans="1:1">
      <c r="A60" s="108" t="s">
        <v>77</v>
      </c>
    </row>
    <row r="61" ht="27.75" customHeight="1" spans="1:1">
      <c r="A61" s="108" t="s">
        <v>78</v>
      </c>
    </row>
    <row r="62" spans="1:1">
      <c r="A62" s="108" t="s">
        <v>79</v>
      </c>
    </row>
    <row r="63" ht="14.25" spans="1:1">
      <c r="A63" s="108" t="s">
        <v>80</v>
      </c>
    </row>
    <row r="64" spans="1:1">
      <c r="A64" s="108" t="s">
        <v>81</v>
      </c>
    </row>
    <row r="65" spans="1:1">
      <c r="A65" s="108" t="s">
        <v>82</v>
      </c>
    </row>
    <row r="66" spans="1:1">
      <c r="A66" s="108" t="s">
        <v>83</v>
      </c>
    </row>
    <row r="67" ht="14.25" spans="1:1">
      <c r="A67" s="108" t="s">
        <v>84</v>
      </c>
    </row>
    <row r="68" ht="14.25" spans="1:1">
      <c r="A68" s="108" t="s">
        <v>85</v>
      </c>
    </row>
    <row r="69" ht="14.25" spans="1:1">
      <c r="A69" s="108" t="s">
        <v>86</v>
      </c>
    </row>
    <row r="70" spans="1:1">
      <c r="A70" s="108" t="s">
        <v>87</v>
      </c>
    </row>
    <row r="71" ht="14.25" spans="1:1">
      <c r="A71" s="108" t="s">
        <v>88</v>
      </c>
    </row>
    <row r="72" ht="14.25" spans="1:1">
      <c r="A72" s="108" t="s">
        <v>89</v>
      </c>
    </row>
    <row r="73" ht="14.25" spans="1:1">
      <c r="A73" s="108" t="s">
        <v>90</v>
      </c>
    </row>
    <row r="74" ht="14.25" spans="1:1">
      <c r="A74" s="108" t="s">
        <v>91</v>
      </c>
    </row>
    <row r="75" spans="1:1">
      <c r="A75" s="108" t="s">
        <v>92</v>
      </c>
    </row>
    <row r="76" ht="28.5" spans="1:1">
      <c r="A76" s="108" t="s">
        <v>93</v>
      </c>
    </row>
    <row r="77" ht="14.25" spans="1:1">
      <c r="A77" s="108"/>
    </row>
    <row r="78" spans="1:1">
      <c r="A78" s="109" t="s">
        <v>94</v>
      </c>
    </row>
    <row r="79" ht="22.5" customHeight="1" spans="1:1">
      <c r="A79" s="110" t="s">
        <v>95</v>
      </c>
    </row>
    <row r="80" spans="1:1">
      <c r="A80" s="111" t="s">
        <v>96</v>
      </c>
    </row>
    <row r="81" spans="1:1">
      <c r="A81" s="111" t="s">
        <v>97</v>
      </c>
    </row>
    <row r="82" ht="27" spans="1:1">
      <c r="A82" s="112" t="s">
        <v>98</v>
      </c>
    </row>
    <row r="83" ht="14.25" spans="1:1">
      <c r="A83" s="111" t="s">
        <v>99</v>
      </c>
    </row>
    <row r="84" ht="18" customHeight="1" spans="1:1">
      <c r="A84" s="108" t="s">
        <v>100</v>
      </c>
    </row>
    <row r="85" ht="18" customHeight="1" spans="1:1">
      <c r="A85" s="108" t="s">
        <v>101</v>
      </c>
    </row>
    <row r="86" ht="18" customHeight="1" spans="1:1">
      <c r="A86" s="108" t="s">
        <v>102</v>
      </c>
    </row>
    <row r="87" ht="18" customHeight="1" spans="1:1">
      <c r="A87" s="108" t="s">
        <v>103</v>
      </c>
    </row>
    <row r="88" ht="18" customHeight="1" spans="1:1">
      <c r="A88" s="108" t="s">
        <v>104</v>
      </c>
    </row>
    <row r="89" ht="18" customHeight="1" spans="1:1">
      <c r="A89" s="108" t="s">
        <v>105</v>
      </c>
    </row>
    <row r="90" ht="18" customHeight="1" spans="1:1">
      <c r="A90" s="108" t="s">
        <v>106</v>
      </c>
    </row>
    <row r="91" ht="18" customHeight="1" spans="1:1">
      <c r="A91" s="108" t="s">
        <v>107</v>
      </c>
    </row>
    <row r="92" ht="18" customHeight="1" spans="1:1">
      <c r="A92" s="108" t="s">
        <v>108</v>
      </c>
    </row>
    <row r="93" ht="18" customHeight="1" spans="1:1">
      <c r="A93" s="108" t="s">
        <v>109</v>
      </c>
    </row>
    <row r="94" ht="14.25" spans="1:1">
      <c r="A94" s="113" t="s">
        <v>110</v>
      </c>
    </row>
    <row r="95" ht="19.5" customHeight="1" spans="1:1">
      <c r="A95" s="108" t="s">
        <v>111</v>
      </c>
    </row>
    <row r="96" spans="1:1">
      <c r="A96" s="113" t="s">
        <v>112</v>
      </c>
    </row>
    <row r="97" ht="18.75" customHeight="1" spans="1:1">
      <c r="A97" s="108" t="s">
        <v>113</v>
      </c>
    </row>
    <row r="98" ht="18.75" customHeight="1" spans="1:1">
      <c r="A98" s="108" t="s">
        <v>114</v>
      </c>
    </row>
    <row r="99" ht="18.75" customHeight="1" spans="1:1">
      <c r="A99" s="108" t="s">
        <v>115</v>
      </c>
    </row>
    <row r="100" spans="1:1">
      <c r="A100" s="113" t="s">
        <v>116</v>
      </c>
    </row>
    <row r="101" ht="14.25" spans="1:1">
      <c r="A101" s="114" t="s">
        <v>117</v>
      </c>
    </row>
    <row r="102" ht="14.25" spans="1:1">
      <c r="A102" s="113" t="s">
        <v>118</v>
      </c>
    </row>
    <row r="103" ht="14.25" spans="1:1">
      <c r="A103" s="113" t="s">
        <v>119</v>
      </c>
    </row>
    <row r="104" ht="14.25" spans="1:1">
      <c r="A104" s="113" t="s">
        <v>120</v>
      </c>
    </row>
    <row r="105" ht="14.25" spans="1:1">
      <c r="A105" s="113" t="s">
        <v>121</v>
      </c>
    </row>
    <row r="106" ht="14.25" spans="1:1">
      <c r="A106" s="113" t="s">
        <v>122</v>
      </c>
    </row>
    <row r="107" ht="14.25" spans="1:1">
      <c r="A107" s="113" t="s">
        <v>123</v>
      </c>
    </row>
    <row r="108" ht="14.25" spans="1:1">
      <c r="A108" s="114" t="s">
        <v>124</v>
      </c>
    </row>
    <row r="109" ht="14.25" spans="1:1">
      <c r="A109" s="113" t="s">
        <v>125</v>
      </c>
    </row>
    <row r="110" ht="14.25" spans="1:1">
      <c r="A110" s="113" t="s">
        <v>126</v>
      </c>
    </row>
    <row r="111" ht="14.25" spans="1:1">
      <c r="A111" s="113" t="s">
        <v>120</v>
      </c>
    </row>
    <row r="112" ht="14.25" spans="1:1">
      <c r="A112" s="113" t="s">
        <v>121</v>
      </c>
    </row>
    <row r="113" ht="14.25" spans="1:1">
      <c r="A113" s="113" t="s">
        <v>122</v>
      </c>
    </row>
    <row r="114" ht="14.25" spans="1:1">
      <c r="A114" s="113" t="s">
        <v>123</v>
      </c>
    </row>
    <row r="115" ht="14.25" spans="1:1">
      <c r="A115" s="114" t="s">
        <v>127</v>
      </c>
    </row>
    <row r="116" ht="14.25" spans="1:1">
      <c r="A116" s="113" t="s">
        <v>128</v>
      </c>
    </row>
    <row r="117" ht="14.25" spans="1:1">
      <c r="A117" s="113" t="s">
        <v>129</v>
      </c>
    </row>
    <row r="118" ht="24.75" customHeight="1" spans="1:1">
      <c r="A118" s="115" t="s">
        <v>130</v>
      </c>
    </row>
    <row r="119" ht="24" customHeight="1" spans="1:1">
      <c r="A119" s="108" t="s">
        <v>131</v>
      </c>
    </row>
    <row r="120" ht="24" customHeight="1" spans="1:1">
      <c r="A120" s="108" t="s">
        <v>132</v>
      </c>
    </row>
    <row r="121" ht="24" customHeight="1" spans="1:1">
      <c r="A121" s="108" t="s">
        <v>133</v>
      </c>
    </row>
    <row r="122" ht="24" customHeight="1" spans="1:1">
      <c r="A122" s="108" t="s">
        <v>134</v>
      </c>
    </row>
    <row r="123" ht="21.75" customHeight="1" spans="1:1">
      <c r="A123" s="108" t="s">
        <v>135</v>
      </c>
    </row>
    <row r="124" ht="21.75" customHeight="1" spans="1:1">
      <c r="A124" s="108" t="s">
        <v>136</v>
      </c>
    </row>
    <row r="125" ht="21.75" customHeight="1" spans="1:1">
      <c r="A125" s="108" t="s">
        <v>137</v>
      </c>
    </row>
    <row r="126" ht="21.75" customHeight="1" spans="1:1">
      <c r="A126" s="108" t="s">
        <v>138</v>
      </c>
    </row>
    <row r="127" ht="21.75" customHeight="1" spans="1:1">
      <c r="A127" s="108" t="s">
        <v>139</v>
      </c>
    </row>
    <row r="128" ht="14.25" spans="1:1">
      <c r="A128" s="108"/>
    </row>
    <row r="129" ht="14.25" spans="1:1">
      <c r="A129" s="116"/>
    </row>
    <row r="130" ht="14.25" spans="1:1">
      <c r="A130" s="116"/>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22"/>
  <sheetViews>
    <sheetView view="pageBreakPreview" zoomScaleNormal="100" zoomScaleSheetLayoutView="100" workbookViewId="0">
      <pane xSplit="4" ySplit="2" topLeftCell="E212" activePane="bottomRight" state="frozen"/>
      <selection/>
      <selection pane="topRight"/>
      <selection pane="bottomLeft"/>
      <selection pane="bottomRight" activeCell="J214" sqref="J214"/>
    </sheetView>
  </sheetViews>
  <sheetFormatPr defaultColWidth="8.875" defaultRowHeight="13.5"/>
  <cols>
    <col min="1" max="1" width="5" style="35" customWidth="1"/>
    <col min="2" max="2" width="32.875" style="35" customWidth="1"/>
    <col min="3" max="3" width="17.125" style="35" customWidth="1"/>
    <col min="4" max="4" width="5.625" style="35" customWidth="1"/>
    <col min="5" max="5" width="19.875" style="35" customWidth="1"/>
    <col min="6" max="6" width="8.875" style="84" customWidth="1"/>
    <col min="7" max="7" width="7.25" style="36" customWidth="1"/>
    <col min="8" max="8" width="9.125" style="36" customWidth="1"/>
    <col min="9" max="9" width="5.25" style="1" customWidth="1"/>
  </cols>
  <sheetData>
    <row r="1" ht="28.35" customHeight="1" spans="1:9">
      <c r="A1" s="37" t="s">
        <v>140</v>
      </c>
      <c r="B1" s="37"/>
      <c r="C1" s="37"/>
      <c r="D1" s="37"/>
      <c r="E1" s="37"/>
      <c r="F1" s="37"/>
      <c r="G1" s="37"/>
      <c r="H1" s="37"/>
      <c r="I1" s="37"/>
    </row>
    <row r="2" s="34" customFormat="1" ht="28.35" customHeight="1" spans="1:9">
      <c r="A2" s="15" t="s">
        <v>3</v>
      </c>
      <c r="B2" s="15" t="s">
        <v>4</v>
      </c>
      <c r="C2" s="15" t="s">
        <v>141</v>
      </c>
      <c r="D2" s="15" t="s">
        <v>142</v>
      </c>
      <c r="E2" s="15" t="s">
        <v>143</v>
      </c>
      <c r="F2" s="16" t="s">
        <v>144</v>
      </c>
      <c r="G2" s="15" t="s">
        <v>145</v>
      </c>
      <c r="H2" s="38" t="s">
        <v>18</v>
      </c>
      <c r="I2" s="16" t="s">
        <v>8</v>
      </c>
    </row>
    <row r="3" s="34" customFormat="1" ht="28.35" customHeight="1" spans="1:9">
      <c r="A3" s="15" t="s">
        <v>146</v>
      </c>
      <c r="B3" s="15" t="s">
        <v>147</v>
      </c>
      <c r="C3" s="15"/>
      <c r="D3" s="15"/>
      <c r="E3" s="15"/>
      <c r="F3" s="16"/>
      <c r="G3" s="15"/>
      <c r="H3" s="38">
        <f>SUM(H4:H50)</f>
        <v>0</v>
      </c>
      <c r="I3" s="16"/>
    </row>
    <row r="4" s="34" customFormat="1" ht="28.35" customHeight="1" outlineLevel="1" spans="1:9">
      <c r="A4" s="15" t="s">
        <v>148</v>
      </c>
      <c r="B4" s="15" t="s">
        <v>149</v>
      </c>
      <c r="C4" s="15"/>
      <c r="D4" s="15"/>
      <c r="E4" s="15"/>
      <c r="F4" s="16"/>
      <c r="G4" s="15"/>
      <c r="H4" s="38"/>
      <c r="I4" s="16"/>
    </row>
    <row r="5" s="34" customFormat="1" ht="25.5" customHeight="1" outlineLevel="1" spans="1:9">
      <c r="A5" s="15">
        <v>1</v>
      </c>
      <c r="B5" s="85" t="s">
        <v>150</v>
      </c>
      <c r="C5" s="85" t="s">
        <v>151</v>
      </c>
      <c r="D5" s="17" t="s">
        <v>152</v>
      </c>
      <c r="E5" s="17" t="s">
        <v>153</v>
      </c>
      <c r="F5" s="24">
        <v>5</v>
      </c>
      <c r="G5" s="17"/>
      <c r="H5" s="17"/>
      <c r="I5" s="24"/>
    </row>
    <row r="6" s="34" customFormat="1" ht="25.5" customHeight="1" outlineLevel="1" spans="1:9">
      <c r="A6" s="15">
        <v>2</v>
      </c>
      <c r="B6" s="85" t="s">
        <v>154</v>
      </c>
      <c r="C6" s="85" t="s">
        <v>155</v>
      </c>
      <c r="D6" s="17" t="s">
        <v>152</v>
      </c>
      <c r="E6" s="17" t="s">
        <v>153</v>
      </c>
      <c r="F6" s="24">
        <v>16</v>
      </c>
      <c r="G6" s="17"/>
      <c r="H6" s="17"/>
      <c r="I6" s="16"/>
    </row>
    <row r="7" s="34" customFormat="1" ht="25.5" customHeight="1" outlineLevel="1" spans="1:9">
      <c r="A7" s="15">
        <v>3</v>
      </c>
      <c r="B7" s="85" t="s">
        <v>156</v>
      </c>
      <c r="C7" s="85" t="s">
        <v>157</v>
      </c>
      <c r="D7" s="17" t="s">
        <v>152</v>
      </c>
      <c r="E7" s="17" t="s">
        <v>153</v>
      </c>
      <c r="F7" s="24">
        <v>181</v>
      </c>
      <c r="G7" s="17"/>
      <c r="H7" s="17"/>
      <c r="I7" s="16"/>
    </row>
    <row r="8" s="34" customFormat="1" ht="25.5" customHeight="1" outlineLevel="1" spans="1:9">
      <c r="A8" s="15">
        <v>4</v>
      </c>
      <c r="B8" s="85" t="s">
        <v>158</v>
      </c>
      <c r="C8" s="85" t="s">
        <v>159</v>
      </c>
      <c r="D8" s="17" t="s">
        <v>152</v>
      </c>
      <c r="E8" s="17" t="s">
        <v>153</v>
      </c>
      <c r="F8" s="24">
        <v>10</v>
      </c>
      <c r="G8" s="17"/>
      <c r="H8" s="17"/>
      <c r="I8" s="16"/>
    </row>
    <row r="9" s="34" customFormat="1" ht="25.5" customHeight="1" outlineLevel="1" spans="1:9">
      <c r="A9" s="15">
        <v>5</v>
      </c>
      <c r="B9" s="85" t="s">
        <v>160</v>
      </c>
      <c r="C9" s="85" t="s">
        <v>161</v>
      </c>
      <c r="D9" s="17" t="s">
        <v>152</v>
      </c>
      <c r="E9" s="17" t="s">
        <v>153</v>
      </c>
      <c r="F9" s="24">
        <v>6</v>
      </c>
      <c r="G9" s="17"/>
      <c r="H9" s="17"/>
      <c r="I9" s="93"/>
    </row>
    <row r="10" s="34" customFormat="1" ht="25.5" customHeight="1" outlineLevel="1" spans="1:9">
      <c r="A10" s="15">
        <v>6</v>
      </c>
      <c r="B10" s="85" t="s">
        <v>162</v>
      </c>
      <c r="C10" s="85" t="s">
        <v>163</v>
      </c>
      <c r="D10" s="17" t="s">
        <v>152</v>
      </c>
      <c r="E10" s="17" t="s">
        <v>153</v>
      </c>
      <c r="F10" s="24">
        <v>2</v>
      </c>
      <c r="G10" s="17"/>
      <c r="H10" s="17"/>
      <c r="I10" s="93"/>
    </row>
    <row r="11" s="34" customFormat="1" ht="25.5" customHeight="1" outlineLevel="1" spans="1:9">
      <c r="A11" s="15">
        <v>7</v>
      </c>
      <c r="B11" s="85" t="s">
        <v>164</v>
      </c>
      <c r="C11" s="85" t="s">
        <v>165</v>
      </c>
      <c r="D11" s="17" t="s">
        <v>152</v>
      </c>
      <c r="E11" s="17" t="s">
        <v>153</v>
      </c>
      <c r="F11" s="24">
        <v>14</v>
      </c>
      <c r="G11" s="17"/>
      <c r="H11" s="17"/>
      <c r="I11" s="93"/>
    </row>
    <row r="12" s="34" customFormat="1" ht="25.5" customHeight="1" outlineLevel="1" spans="1:9">
      <c r="A12" s="15">
        <v>8</v>
      </c>
      <c r="B12" s="85" t="s">
        <v>166</v>
      </c>
      <c r="C12" s="85" t="s">
        <v>167</v>
      </c>
      <c r="D12" s="17" t="s">
        <v>152</v>
      </c>
      <c r="E12" s="17" t="s">
        <v>153</v>
      </c>
      <c r="F12" s="24">
        <v>10</v>
      </c>
      <c r="G12" s="17"/>
      <c r="H12" s="17"/>
      <c r="I12" s="93"/>
    </row>
    <row r="13" s="34" customFormat="1" ht="25.5" customHeight="1" outlineLevel="1" spans="1:9">
      <c r="A13" s="15">
        <v>9</v>
      </c>
      <c r="B13" s="85" t="s">
        <v>168</v>
      </c>
      <c r="C13" s="85" t="s">
        <v>169</v>
      </c>
      <c r="D13" s="17" t="s">
        <v>152</v>
      </c>
      <c r="E13" s="17" t="s">
        <v>153</v>
      </c>
      <c r="F13" s="24">
        <v>30</v>
      </c>
      <c r="G13" s="17"/>
      <c r="H13" s="17"/>
      <c r="I13" s="93"/>
    </row>
    <row r="14" s="34" customFormat="1" ht="36.75" customHeight="1" outlineLevel="1" spans="1:9">
      <c r="A14" s="15">
        <v>10</v>
      </c>
      <c r="B14" s="43" t="s">
        <v>170</v>
      </c>
      <c r="C14" s="43" t="s">
        <v>171</v>
      </c>
      <c r="D14" s="44" t="s">
        <v>152</v>
      </c>
      <c r="E14" s="44" t="s">
        <v>153</v>
      </c>
      <c r="F14" s="42">
        <v>15</v>
      </c>
      <c r="G14" s="42"/>
      <c r="H14" s="42"/>
      <c r="I14" s="42"/>
    </row>
    <row r="15" s="34" customFormat="1" ht="36.75" customHeight="1" outlineLevel="1" spans="1:9">
      <c r="A15" s="15">
        <v>11</v>
      </c>
      <c r="B15" s="43" t="s">
        <v>172</v>
      </c>
      <c r="C15" s="43" t="s">
        <v>173</v>
      </c>
      <c r="D15" s="44" t="s">
        <v>152</v>
      </c>
      <c r="E15" s="44" t="s">
        <v>153</v>
      </c>
      <c r="F15" s="42">
        <v>31</v>
      </c>
      <c r="G15" s="42"/>
      <c r="H15" s="42"/>
      <c r="I15" s="42"/>
    </row>
    <row r="16" s="34" customFormat="1" ht="36.75" customHeight="1" outlineLevel="1" spans="1:9">
      <c r="A16" s="15">
        <v>12</v>
      </c>
      <c r="B16" s="43" t="s">
        <v>174</v>
      </c>
      <c r="C16" s="43" t="s">
        <v>175</v>
      </c>
      <c r="D16" s="44" t="s">
        <v>152</v>
      </c>
      <c r="E16" s="44" t="s">
        <v>153</v>
      </c>
      <c r="F16" s="42">
        <v>16</v>
      </c>
      <c r="G16" s="42"/>
      <c r="H16" s="42"/>
      <c r="I16" s="42"/>
    </row>
    <row r="17" s="34" customFormat="1" ht="36.75" customHeight="1" outlineLevel="1" spans="1:9">
      <c r="A17" s="15">
        <v>13</v>
      </c>
      <c r="B17" s="43" t="s">
        <v>176</v>
      </c>
      <c r="C17" s="43" t="s">
        <v>177</v>
      </c>
      <c r="D17" s="44" t="s">
        <v>152</v>
      </c>
      <c r="E17" s="44" t="s">
        <v>153</v>
      </c>
      <c r="F17" s="42">
        <v>23</v>
      </c>
      <c r="G17" s="42"/>
      <c r="H17" s="42"/>
      <c r="I17" s="42"/>
    </row>
    <row r="18" s="34" customFormat="1" ht="36.75" customHeight="1" outlineLevel="1" spans="1:9">
      <c r="A18" s="15">
        <v>14</v>
      </c>
      <c r="B18" s="43" t="s">
        <v>178</v>
      </c>
      <c r="C18" s="43" t="s">
        <v>179</v>
      </c>
      <c r="D18" s="44" t="s">
        <v>152</v>
      </c>
      <c r="E18" s="44" t="s">
        <v>153</v>
      </c>
      <c r="F18" s="42">
        <v>4</v>
      </c>
      <c r="G18" s="42"/>
      <c r="H18" s="42"/>
      <c r="I18" s="42"/>
    </row>
    <row r="19" s="34" customFormat="1" ht="36.75" customHeight="1" outlineLevel="1" spans="1:9">
      <c r="A19" s="15">
        <v>15</v>
      </c>
      <c r="B19" s="43" t="s">
        <v>180</v>
      </c>
      <c r="C19" s="43" t="s">
        <v>181</v>
      </c>
      <c r="D19" s="44" t="s">
        <v>152</v>
      </c>
      <c r="E19" s="44" t="s">
        <v>153</v>
      </c>
      <c r="F19" s="42">
        <v>32</v>
      </c>
      <c r="G19" s="42"/>
      <c r="H19" s="42"/>
      <c r="I19" s="42"/>
    </row>
    <row r="20" s="34" customFormat="1" ht="36.75" customHeight="1" outlineLevel="1" spans="1:9">
      <c r="A20" s="15">
        <v>16</v>
      </c>
      <c r="B20" s="43" t="s">
        <v>182</v>
      </c>
      <c r="C20" s="43" t="s">
        <v>183</v>
      </c>
      <c r="D20" s="44" t="s">
        <v>152</v>
      </c>
      <c r="E20" s="44" t="s">
        <v>153</v>
      </c>
      <c r="F20" s="42">
        <v>5</v>
      </c>
      <c r="G20" s="42"/>
      <c r="H20" s="42"/>
      <c r="I20" s="42"/>
    </row>
    <row r="21" s="34" customFormat="1" ht="45.75" customHeight="1" outlineLevel="1" spans="1:9">
      <c r="A21" s="15">
        <v>17</v>
      </c>
      <c r="B21" s="43" t="s">
        <v>184</v>
      </c>
      <c r="C21" s="43" t="s">
        <v>185</v>
      </c>
      <c r="D21" s="44" t="s">
        <v>152</v>
      </c>
      <c r="E21" s="44" t="s">
        <v>153</v>
      </c>
      <c r="F21" s="42">
        <v>10</v>
      </c>
      <c r="G21" s="42"/>
      <c r="H21" s="42"/>
      <c r="I21" s="42"/>
    </row>
    <row r="22" s="34" customFormat="1" ht="45.75" customHeight="1" outlineLevel="1" spans="1:9">
      <c r="A22" s="15">
        <v>18</v>
      </c>
      <c r="B22" s="43" t="s">
        <v>186</v>
      </c>
      <c r="C22" s="43" t="s">
        <v>187</v>
      </c>
      <c r="D22" s="44" t="s">
        <v>152</v>
      </c>
      <c r="E22" s="44" t="s">
        <v>153</v>
      </c>
      <c r="F22" s="42">
        <v>7</v>
      </c>
      <c r="G22" s="42"/>
      <c r="H22" s="42"/>
      <c r="I22" s="42"/>
    </row>
    <row r="23" s="34" customFormat="1" ht="39.75" customHeight="1" outlineLevel="1" spans="1:9">
      <c r="A23" s="15">
        <v>19</v>
      </c>
      <c r="B23" s="43" t="s">
        <v>188</v>
      </c>
      <c r="C23" s="43" t="s">
        <v>189</v>
      </c>
      <c r="D23" s="42" t="s">
        <v>190</v>
      </c>
      <c r="E23" s="44" t="s">
        <v>191</v>
      </c>
      <c r="F23" s="42">
        <v>85</v>
      </c>
      <c r="G23" s="42"/>
      <c r="H23" s="42"/>
      <c r="I23" s="42"/>
    </row>
    <row r="24" s="34" customFormat="1" ht="39.75" customHeight="1" outlineLevel="1" spans="1:9">
      <c r="A24" s="15">
        <v>20</v>
      </c>
      <c r="B24" s="43" t="s">
        <v>192</v>
      </c>
      <c r="C24" s="43" t="s">
        <v>189</v>
      </c>
      <c r="D24" s="42" t="s">
        <v>190</v>
      </c>
      <c r="E24" s="44" t="s">
        <v>191</v>
      </c>
      <c r="F24" s="42">
        <v>120</v>
      </c>
      <c r="G24" s="42"/>
      <c r="H24" s="42"/>
      <c r="I24" s="42"/>
    </row>
    <row r="25" s="34" customFormat="1" ht="39.75" customHeight="1" outlineLevel="1" spans="1:9">
      <c r="A25" s="15">
        <v>21</v>
      </c>
      <c r="B25" s="43" t="s">
        <v>193</v>
      </c>
      <c r="C25" s="43" t="s">
        <v>189</v>
      </c>
      <c r="D25" s="42" t="s">
        <v>190</v>
      </c>
      <c r="E25" s="44" t="s">
        <v>191</v>
      </c>
      <c r="F25" s="42">
        <v>64</v>
      </c>
      <c r="G25" s="42"/>
      <c r="H25" s="42"/>
      <c r="I25" s="42"/>
    </row>
    <row r="26" s="34" customFormat="1" ht="39.75" customHeight="1" outlineLevel="1" spans="1:9">
      <c r="A26" s="15">
        <v>22</v>
      </c>
      <c r="B26" s="43" t="s">
        <v>194</v>
      </c>
      <c r="C26" s="43" t="s">
        <v>189</v>
      </c>
      <c r="D26" s="42" t="s">
        <v>190</v>
      </c>
      <c r="E26" s="44" t="s">
        <v>191</v>
      </c>
      <c r="F26" s="42">
        <v>100</v>
      </c>
      <c r="G26" s="42"/>
      <c r="H26" s="42"/>
      <c r="I26" s="42"/>
    </row>
    <row r="27" s="34" customFormat="1" ht="33" customHeight="1" outlineLevel="1" spans="1:9">
      <c r="A27" s="15">
        <v>23</v>
      </c>
      <c r="B27" s="43" t="s">
        <v>195</v>
      </c>
      <c r="C27" s="43" t="s">
        <v>196</v>
      </c>
      <c r="D27" s="42" t="s">
        <v>190</v>
      </c>
      <c r="E27" s="44" t="s">
        <v>191</v>
      </c>
      <c r="F27" s="42">
        <v>480</v>
      </c>
      <c r="G27" s="42"/>
      <c r="H27" s="42"/>
      <c r="I27" s="42"/>
    </row>
    <row r="28" s="34" customFormat="1" ht="33" customHeight="1" outlineLevel="1" spans="1:9">
      <c r="A28" s="15">
        <v>24</v>
      </c>
      <c r="B28" s="43" t="s">
        <v>197</v>
      </c>
      <c r="C28" s="43" t="s">
        <v>196</v>
      </c>
      <c r="D28" s="42" t="s">
        <v>190</v>
      </c>
      <c r="E28" s="44" t="s">
        <v>191</v>
      </c>
      <c r="F28" s="42">
        <v>260</v>
      </c>
      <c r="G28" s="42"/>
      <c r="H28" s="42"/>
      <c r="I28" s="42"/>
    </row>
    <row r="29" s="34" customFormat="1" ht="33" customHeight="1" outlineLevel="1" spans="1:9">
      <c r="A29" s="15">
        <v>25</v>
      </c>
      <c r="B29" s="43" t="s">
        <v>198</v>
      </c>
      <c r="C29" s="43" t="s">
        <v>196</v>
      </c>
      <c r="D29" s="42" t="s">
        <v>190</v>
      </c>
      <c r="E29" s="44" t="s">
        <v>191</v>
      </c>
      <c r="F29" s="42">
        <v>330</v>
      </c>
      <c r="G29" s="42"/>
      <c r="H29" s="42"/>
      <c r="I29" s="42"/>
    </row>
    <row r="30" s="34" customFormat="1" ht="33" customHeight="1" outlineLevel="1" spans="1:9">
      <c r="A30" s="15">
        <v>26</v>
      </c>
      <c r="B30" s="43" t="s">
        <v>199</v>
      </c>
      <c r="C30" s="43" t="s">
        <v>196</v>
      </c>
      <c r="D30" s="42" t="s">
        <v>190</v>
      </c>
      <c r="E30" s="44" t="s">
        <v>191</v>
      </c>
      <c r="F30" s="42">
        <v>360</v>
      </c>
      <c r="G30" s="42"/>
      <c r="H30" s="42"/>
      <c r="I30" s="42"/>
    </row>
    <row r="31" s="34" customFormat="1" ht="33" customHeight="1" outlineLevel="1" spans="1:9">
      <c r="A31" s="15">
        <v>27</v>
      </c>
      <c r="B31" s="43" t="s">
        <v>200</v>
      </c>
      <c r="C31" s="43" t="s">
        <v>196</v>
      </c>
      <c r="D31" s="42" t="s">
        <v>190</v>
      </c>
      <c r="E31" s="44" t="s">
        <v>191</v>
      </c>
      <c r="F31" s="42">
        <v>720</v>
      </c>
      <c r="G31" s="42"/>
      <c r="H31" s="42"/>
      <c r="I31" s="42"/>
    </row>
    <row r="32" s="34" customFormat="1" ht="33" customHeight="1" outlineLevel="1" spans="1:9">
      <c r="A32" s="15">
        <v>28</v>
      </c>
      <c r="B32" s="43" t="s">
        <v>201</v>
      </c>
      <c r="C32" s="43" t="s">
        <v>196</v>
      </c>
      <c r="D32" s="42" t="s">
        <v>190</v>
      </c>
      <c r="E32" s="44" t="s">
        <v>191</v>
      </c>
      <c r="F32" s="42">
        <v>720</v>
      </c>
      <c r="G32" s="42"/>
      <c r="H32" s="42"/>
      <c r="I32" s="42"/>
    </row>
    <row r="33" s="34" customFormat="1" ht="33" customHeight="1" outlineLevel="1" spans="1:9">
      <c r="A33" s="15">
        <v>29</v>
      </c>
      <c r="B33" s="43" t="s">
        <v>195</v>
      </c>
      <c r="C33" s="43" t="s">
        <v>196</v>
      </c>
      <c r="D33" s="42" t="s">
        <v>190</v>
      </c>
      <c r="E33" s="44" t="s">
        <v>191</v>
      </c>
      <c r="F33" s="42">
        <v>1480</v>
      </c>
      <c r="G33" s="42"/>
      <c r="H33" s="42"/>
      <c r="I33" s="42"/>
    </row>
    <row r="34" s="34" customFormat="1" ht="33" customHeight="1" outlineLevel="1" spans="1:9">
      <c r="A34" s="15">
        <v>30</v>
      </c>
      <c r="B34" s="43" t="s">
        <v>197</v>
      </c>
      <c r="C34" s="43" t="s">
        <v>196</v>
      </c>
      <c r="D34" s="42" t="s">
        <v>190</v>
      </c>
      <c r="E34" s="44" t="s">
        <v>191</v>
      </c>
      <c r="F34" s="42">
        <v>1420</v>
      </c>
      <c r="G34" s="42"/>
      <c r="H34" s="42"/>
      <c r="I34" s="42"/>
    </row>
    <row r="35" s="34" customFormat="1" ht="33" customHeight="1" outlineLevel="1" spans="1:9">
      <c r="A35" s="15">
        <v>31</v>
      </c>
      <c r="B35" s="43" t="s">
        <v>202</v>
      </c>
      <c r="C35" s="43" t="s">
        <v>196</v>
      </c>
      <c r="D35" s="42" t="s">
        <v>190</v>
      </c>
      <c r="E35" s="44" t="s">
        <v>191</v>
      </c>
      <c r="F35" s="42">
        <v>556</v>
      </c>
      <c r="G35" s="42"/>
      <c r="H35" s="42"/>
      <c r="I35" s="42"/>
    </row>
    <row r="36" s="34" customFormat="1" ht="33" customHeight="1" outlineLevel="1" spans="1:9">
      <c r="A36" s="15">
        <v>32</v>
      </c>
      <c r="B36" s="43" t="s">
        <v>203</v>
      </c>
      <c r="C36" s="43" t="s">
        <v>196</v>
      </c>
      <c r="D36" s="42" t="s">
        <v>190</v>
      </c>
      <c r="E36" s="44" t="s">
        <v>191</v>
      </c>
      <c r="F36" s="42">
        <v>236</v>
      </c>
      <c r="G36" s="42"/>
      <c r="H36" s="42"/>
      <c r="I36" s="42"/>
    </row>
    <row r="37" s="34" customFormat="1" ht="33" customHeight="1" outlineLevel="1" spans="1:9">
      <c r="A37" s="15">
        <v>33</v>
      </c>
      <c r="B37" s="43" t="s">
        <v>204</v>
      </c>
      <c r="C37" s="43" t="s">
        <v>205</v>
      </c>
      <c r="D37" s="42" t="s">
        <v>190</v>
      </c>
      <c r="E37" s="44" t="s">
        <v>191</v>
      </c>
      <c r="F37" s="42">
        <v>360</v>
      </c>
      <c r="G37" s="42"/>
      <c r="H37" s="42"/>
      <c r="I37" s="42"/>
    </row>
    <row r="38" s="34" customFormat="1" ht="33" customHeight="1" outlineLevel="1" spans="1:9">
      <c r="A38" s="15">
        <v>34</v>
      </c>
      <c r="B38" s="43" t="s">
        <v>206</v>
      </c>
      <c r="C38" s="43" t="s">
        <v>205</v>
      </c>
      <c r="D38" s="42" t="s">
        <v>190</v>
      </c>
      <c r="E38" s="44" t="s">
        <v>191</v>
      </c>
      <c r="F38" s="42">
        <v>260</v>
      </c>
      <c r="G38" s="42"/>
      <c r="H38" s="42"/>
      <c r="I38" s="42"/>
    </row>
    <row r="39" s="34" customFormat="1" ht="26.25" customHeight="1" outlineLevel="1" spans="1:9">
      <c r="A39" s="15">
        <v>35</v>
      </c>
      <c r="B39" s="43" t="s">
        <v>207</v>
      </c>
      <c r="C39" s="43" t="s">
        <v>208</v>
      </c>
      <c r="D39" s="42" t="s">
        <v>152</v>
      </c>
      <c r="E39" s="44" t="s">
        <v>153</v>
      </c>
      <c r="F39" s="42">
        <v>46</v>
      </c>
      <c r="G39" s="42"/>
      <c r="H39" s="42"/>
      <c r="I39" s="42"/>
    </row>
    <row r="40" s="34" customFormat="1" ht="62.25" customHeight="1" outlineLevel="1" spans="1:9">
      <c r="A40" s="15">
        <v>36</v>
      </c>
      <c r="B40" s="43" t="s">
        <v>209</v>
      </c>
      <c r="C40" s="43" t="s">
        <v>210</v>
      </c>
      <c r="D40" s="42" t="s">
        <v>211</v>
      </c>
      <c r="E40" s="44" t="s">
        <v>212</v>
      </c>
      <c r="F40" s="42">
        <v>1</v>
      </c>
      <c r="G40" s="42"/>
      <c r="H40" s="42"/>
      <c r="I40" s="42"/>
    </row>
    <row r="41" s="34" customFormat="1" ht="62.25" customHeight="1" outlineLevel="1" spans="1:9">
      <c r="A41" s="15">
        <v>37</v>
      </c>
      <c r="B41" s="43" t="s">
        <v>213</v>
      </c>
      <c r="C41" s="43" t="s">
        <v>214</v>
      </c>
      <c r="D41" s="42" t="s">
        <v>211</v>
      </c>
      <c r="E41" s="44" t="s">
        <v>212</v>
      </c>
      <c r="F41" s="42">
        <v>1</v>
      </c>
      <c r="G41" s="42"/>
      <c r="H41" s="42"/>
      <c r="I41" s="42"/>
    </row>
    <row r="42" s="34" customFormat="1" ht="24.75" customHeight="1" outlineLevel="1" spans="1:9">
      <c r="A42" s="15" t="s">
        <v>215</v>
      </c>
      <c r="B42" s="15" t="s">
        <v>216</v>
      </c>
      <c r="C42" s="15"/>
      <c r="D42" s="15"/>
      <c r="E42" s="15"/>
      <c r="F42" s="16"/>
      <c r="G42" s="15"/>
      <c r="H42" s="38"/>
      <c r="I42" s="16"/>
    </row>
    <row r="43" s="34" customFormat="1" ht="42" customHeight="1" outlineLevel="1" spans="1:9">
      <c r="A43" s="86">
        <v>38</v>
      </c>
      <c r="B43" s="43" t="s">
        <v>217</v>
      </c>
      <c r="C43" s="43" t="s">
        <v>218</v>
      </c>
      <c r="D43" s="42" t="s">
        <v>152</v>
      </c>
      <c r="E43" s="44" t="s">
        <v>153</v>
      </c>
      <c r="F43" s="42">
        <v>15</v>
      </c>
      <c r="G43" s="42"/>
      <c r="H43" s="42"/>
      <c r="I43" s="42"/>
    </row>
    <row r="44" s="34" customFormat="1" ht="30" customHeight="1" outlineLevel="1" spans="1:9">
      <c r="A44" s="86">
        <v>39</v>
      </c>
      <c r="B44" s="43" t="s">
        <v>219</v>
      </c>
      <c r="C44" s="43" t="s">
        <v>196</v>
      </c>
      <c r="D44" s="42" t="s">
        <v>190</v>
      </c>
      <c r="E44" s="44" t="s">
        <v>191</v>
      </c>
      <c r="F44" s="42">
        <f>160*1.5</f>
        <v>240</v>
      </c>
      <c r="G44" s="42"/>
      <c r="H44" s="42"/>
      <c r="I44" s="42"/>
    </row>
    <row r="45" s="34" customFormat="1" ht="30" customHeight="1" outlineLevel="1" spans="1:9">
      <c r="A45" s="86">
        <v>40</v>
      </c>
      <c r="B45" s="43" t="s">
        <v>220</v>
      </c>
      <c r="C45" s="43" t="s">
        <v>205</v>
      </c>
      <c r="D45" s="42" t="s">
        <v>190</v>
      </c>
      <c r="E45" s="44" t="s">
        <v>191</v>
      </c>
      <c r="F45" s="42">
        <v>60</v>
      </c>
      <c r="G45" s="42"/>
      <c r="H45" s="42"/>
      <c r="I45" s="42"/>
    </row>
    <row r="46" s="34" customFormat="1" outlineLevel="1" spans="1:9">
      <c r="A46" s="54" t="s">
        <v>221</v>
      </c>
      <c r="B46" s="54" t="s">
        <v>222</v>
      </c>
      <c r="C46" s="54"/>
      <c r="D46" s="54"/>
      <c r="E46" s="54"/>
      <c r="F46" s="49"/>
      <c r="G46" s="54"/>
      <c r="H46" s="54"/>
      <c r="I46" s="49"/>
    </row>
    <row r="47" s="34" customFormat="1" ht="38.25" customHeight="1" outlineLevel="1" spans="1:9">
      <c r="A47" s="86">
        <v>41</v>
      </c>
      <c r="B47" s="43" t="s">
        <v>223</v>
      </c>
      <c r="C47" s="43" t="s">
        <v>218</v>
      </c>
      <c r="D47" s="42" t="s">
        <v>152</v>
      </c>
      <c r="E47" s="44" t="s">
        <v>153</v>
      </c>
      <c r="F47" s="42">
        <v>11</v>
      </c>
      <c r="G47" s="42"/>
      <c r="H47" s="42"/>
      <c r="I47" s="42"/>
    </row>
    <row r="48" s="34" customFormat="1" ht="25.5" customHeight="1" outlineLevel="1" spans="1:9">
      <c r="A48" s="86">
        <v>42</v>
      </c>
      <c r="B48" s="43" t="s">
        <v>224</v>
      </c>
      <c r="C48" s="43" t="s">
        <v>196</v>
      </c>
      <c r="D48" s="42" t="s">
        <v>190</v>
      </c>
      <c r="E48" s="44" t="s">
        <v>191</v>
      </c>
      <c r="F48" s="42">
        <f>260*1.5</f>
        <v>390</v>
      </c>
      <c r="G48" s="42"/>
      <c r="H48" s="42"/>
      <c r="I48" s="42"/>
    </row>
    <row r="49" s="34" customFormat="1" ht="25.5" customHeight="1" outlineLevel="1" spans="1:9">
      <c r="A49" s="86">
        <v>43</v>
      </c>
      <c r="B49" s="43" t="s">
        <v>203</v>
      </c>
      <c r="C49" s="43" t="s">
        <v>196</v>
      </c>
      <c r="D49" s="42" t="s">
        <v>190</v>
      </c>
      <c r="E49" s="44" t="s">
        <v>191</v>
      </c>
      <c r="F49" s="42">
        <f>F48</f>
        <v>390</v>
      </c>
      <c r="G49" s="42"/>
      <c r="H49" s="42"/>
      <c r="I49" s="42"/>
    </row>
    <row r="50" s="34" customFormat="1" ht="25.5" customHeight="1" outlineLevel="1" spans="1:9">
      <c r="A50" s="86">
        <v>44</v>
      </c>
      <c r="B50" s="43" t="s">
        <v>225</v>
      </c>
      <c r="C50" s="43" t="s">
        <v>205</v>
      </c>
      <c r="D50" s="42" t="s">
        <v>190</v>
      </c>
      <c r="E50" s="44" t="s">
        <v>191</v>
      </c>
      <c r="F50" s="42">
        <v>60</v>
      </c>
      <c r="G50" s="42"/>
      <c r="H50" s="42"/>
      <c r="I50" s="42"/>
    </row>
    <row r="51" s="34" customFormat="1" ht="18.75" customHeight="1" spans="1:9">
      <c r="A51" s="15" t="s">
        <v>226</v>
      </c>
      <c r="B51" s="15" t="s">
        <v>227</v>
      </c>
      <c r="C51" s="15"/>
      <c r="D51" s="15"/>
      <c r="E51" s="87"/>
      <c r="F51" s="88"/>
      <c r="G51" s="89"/>
      <c r="H51" s="38">
        <f>SUM(H52:H113)</f>
        <v>0</v>
      </c>
      <c r="I51" s="21"/>
    </row>
    <row r="52" s="34" customFormat="1" ht="18.75" customHeight="1" outlineLevel="1" spans="1:9">
      <c r="A52" s="15" t="s">
        <v>148</v>
      </c>
      <c r="B52" s="15" t="s">
        <v>149</v>
      </c>
      <c r="C52" s="15"/>
      <c r="D52" s="15"/>
      <c r="E52" s="15"/>
      <c r="F52" s="16"/>
      <c r="G52" s="15"/>
      <c r="H52" s="38"/>
      <c r="I52" s="16"/>
    </row>
    <row r="53" s="34" customFormat="1" ht="36" customHeight="1" outlineLevel="1" spans="1:9">
      <c r="A53" s="15">
        <v>1</v>
      </c>
      <c r="B53" s="85" t="s">
        <v>150</v>
      </c>
      <c r="C53" s="85" t="s">
        <v>151</v>
      </c>
      <c r="D53" s="17" t="s">
        <v>152</v>
      </c>
      <c r="E53" s="17" t="s">
        <v>153</v>
      </c>
      <c r="F53" s="24">
        <v>5</v>
      </c>
      <c r="G53" s="17"/>
      <c r="H53" s="17"/>
      <c r="I53" s="24"/>
    </row>
    <row r="54" s="34" customFormat="1" ht="36" customHeight="1" outlineLevel="1" spans="1:9">
      <c r="A54" s="15">
        <v>2</v>
      </c>
      <c r="B54" s="85" t="s">
        <v>154</v>
      </c>
      <c r="C54" s="85" t="s">
        <v>155</v>
      </c>
      <c r="D54" s="17" t="s">
        <v>152</v>
      </c>
      <c r="E54" s="17" t="s">
        <v>153</v>
      </c>
      <c r="F54" s="24">
        <v>19</v>
      </c>
      <c r="G54" s="17"/>
      <c r="H54" s="17"/>
      <c r="I54" s="16"/>
    </row>
    <row r="55" s="34" customFormat="1" ht="36" customHeight="1" outlineLevel="1" spans="1:9">
      <c r="A55" s="15">
        <v>3</v>
      </c>
      <c r="B55" s="85" t="s">
        <v>156</v>
      </c>
      <c r="C55" s="85" t="s">
        <v>157</v>
      </c>
      <c r="D55" s="17" t="s">
        <v>152</v>
      </c>
      <c r="E55" s="17" t="s">
        <v>153</v>
      </c>
      <c r="F55" s="24">
        <v>158</v>
      </c>
      <c r="G55" s="17"/>
      <c r="H55" s="17"/>
      <c r="I55" s="16"/>
    </row>
    <row r="56" s="34" customFormat="1" ht="36" customHeight="1" outlineLevel="1" spans="1:9">
      <c r="A56" s="15">
        <v>4</v>
      </c>
      <c r="B56" s="85" t="s">
        <v>158</v>
      </c>
      <c r="C56" s="85" t="s">
        <v>159</v>
      </c>
      <c r="D56" s="17" t="s">
        <v>152</v>
      </c>
      <c r="E56" s="17" t="s">
        <v>153</v>
      </c>
      <c r="F56" s="24">
        <v>16</v>
      </c>
      <c r="G56" s="17"/>
      <c r="H56" s="17"/>
      <c r="I56" s="16"/>
    </row>
    <row r="57" s="34" customFormat="1" ht="36" customHeight="1" outlineLevel="1" spans="1:9">
      <c r="A57" s="15">
        <v>5</v>
      </c>
      <c r="B57" s="85" t="s">
        <v>160</v>
      </c>
      <c r="C57" s="85" t="s">
        <v>161</v>
      </c>
      <c r="D57" s="17" t="s">
        <v>152</v>
      </c>
      <c r="E57" s="17" t="s">
        <v>153</v>
      </c>
      <c r="F57" s="24">
        <v>8</v>
      </c>
      <c r="G57" s="17"/>
      <c r="H57" s="17"/>
      <c r="I57" s="93"/>
    </row>
    <row r="58" s="34" customFormat="1" ht="36" customHeight="1" outlineLevel="1" spans="1:9">
      <c r="A58" s="15">
        <v>6</v>
      </c>
      <c r="B58" s="85" t="s">
        <v>162</v>
      </c>
      <c r="C58" s="85" t="s">
        <v>163</v>
      </c>
      <c r="D58" s="17" t="s">
        <v>152</v>
      </c>
      <c r="E58" s="17" t="s">
        <v>153</v>
      </c>
      <c r="F58" s="24">
        <v>2</v>
      </c>
      <c r="G58" s="17"/>
      <c r="H58" s="17"/>
      <c r="I58" s="93"/>
    </row>
    <row r="59" s="34" customFormat="1" ht="36" customHeight="1" outlineLevel="1" spans="1:9">
      <c r="A59" s="15">
        <v>7</v>
      </c>
      <c r="B59" s="85" t="s">
        <v>164</v>
      </c>
      <c r="C59" s="85" t="s">
        <v>165</v>
      </c>
      <c r="D59" s="17" t="s">
        <v>152</v>
      </c>
      <c r="E59" s="17" t="s">
        <v>153</v>
      </c>
      <c r="F59" s="24">
        <v>13</v>
      </c>
      <c r="G59" s="17"/>
      <c r="H59" s="17"/>
      <c r="I59" s="93"/>
    </row>
    <row r="60" s="34" customFormat="1" ht="36" customHeight="1" outlineLevel="1" spans="1:9">
      <c r="A60" s="15">
        <v>8</v>
      </c>
      <c r="B60" s="85" t="s">
        <v>166</v>
      </c>
      <c r="C60" s="90" t="s">
        <v>167</v>
      </c>
      <c r="D60" s="17" t="s">
        <v>152</v>
      </c>
      <c r="E60" s="17" t="s">
        <v>153</v>
      </c>
      <c r="F60" s="24">
        <v>16</v>
      </c>
      <c r="G60" s="17"/>
      <c r="H60" s="17"/>
      <c r="I60" s="93"/>
    </row>
    <row r="61" s="34" customFormat="1" ht="36" customHeight="1" outlineLevel="1" spans="1:9">
      <c r="A61" s="15">
        <v>9</v>
      </c>
      <c r="B61" s="85" t="s">
        <v>168</v>
      </c>
      <c r="C61" s="91" t="s">
        <v>228</v>
      </c>
      <c r="D61" s="17" t="s">
        <v>152</v>
      </c>
      <c r="E61" s="17" t="s">
        <v>153</v>
      </c>
      <c r="F61" s="24">
        <v>31</v>
      </c>
      <c r="G61" s="17"/>
      <c r="H61" s="17"/>
      <c r="I61" s="93"/>
    </row>
    <row r="62" s="34" customFormat="1" ht="36" customHeight="1" outlineLevel="1" spans="1:9">
      <c r="A62" s="15">
        <v>10</v>
      </c>
      <c r="B62" s="85" t="s">
        <v>170</v>
      </c>
      <c r="C62" s="91" t="s">
        <v>171</v>
      </c>
      <c r="D62" s="17" t="s">
        <v>152</v>
      </c>
      <c r="E62" s="17" t="s">
        <v>153</v>
      </c>
      <c r="F62" s="24">
        <v>19</v>
      </c>
      <c r="G62" s="17"/>
      <c r="H62" s="17"/>
      <c r="I62" s="93"/>
    </row>
    <row r="63" s="34" customFormat="1" ht="27" customHeight="1" outlineLevel="1" spans="1:9">
      <c r="A63" s="15">
        <v>11</v>
      </c>
      <c r="B63" s="85" t="s">
        <v>172</v>
      </c>
      <c r="C63" s="91" t="s">
        <v>229</v>
      </c>
      <c r="D63" s="17" t="s">
        <v>152</v>
      </c>
      <c r="E63" s="17" t="s">
        <v>153</v>
      </c>
      <c r="F63" s="24">
        <v>48</v>
      </c>
      <c r="G63" s="17"/>
      <c r="H63" s="92"/>
      <c r="I63" s="21"/>
    </row>
    <row r="64" s="34" customFormat="1" ht="27" customHeight="1" outlineLevel="1" spans="1:9">
      <c r="A64" s="15">
        <v>12</v>
      </c>
      <c r="B64" s="85" t="s">
        <v>174</v>
      </c>
      <c r="C64" s="91" t="s">
        <v>175</v>
      </c>
      <c r="D64" s="17" t="s">
        <v>152</v>
      </c>
      <c r="E64" s="17" t="s">
        <v>153</v>
      </c>
      <c r="F64" s="24">
        <v>21</v>
      </c>
      <c r="G64" s="17"/>
      <c r="H64" s="92"/>
      <c r="I64" s="21"/>
    </row>
    <row r="65" s="34" customFormat="1" ht="39.75" customHeight="1" outlineLevel="1" spans="1:9">
      <c r="A65" s="15">
        <v>13</v>
      </c>
      <c r="B65" s="85" t="s">
        <v>176</v>
      </c>
      <c r="C65" s="91" t="s">
        <v>177</v>
      </c>
      <c r="D65" s="17" t="s">
        <v>152</v>
      </c>
      <c r="E65" s="17" t="s">
        <v>153</v>
      </c>
      <c r="F65" s="24">
        <v>12</v>
      </c>
      <c r="G65" s="17"/>
      <c r="H65" s="92"/>
      <c r="I65" s="21"/>
    </row>
    <row r="66" s="34" customFormat="1" ht="39.75" customHeight="1" outlineLevel="1" spans="1:9">
      <c r="A66" s="15">
        <v>14</v>
      </c>
      <c r="B66" s="85" t="s">
        <v>178</v>
      </c>
      <c r="C66" s="91" t="s">
        <v>179</v>
      </c>
      <c r="D66" s="17" t="s">
        <v>152</v>
      </c>
      <c r="E66" s="17" t="s">
        <v>153</v>
      </c>
      <c r="F66" s="24">
        <v>5</v>
      </c>
      <c r="G66" s="17"/>
      <c r="H66" s="92"/>
      <c r="I66" s="21"/>
    </row>
    <row r="67" s="34" customFormat="1" ht="39.75" customHeight="1" outlineLevel="1" spans="1:9">
      <c r="A67" s="15">
        <v>15</v>
      </c>
      <c r="B67" s="85" t="s">
        <v>180</v>
      </c>
      <c r="C67" s="91" t="s">
        <v>181</v>
      </c>
      <c r="D67" s="17" t="s">
        <v>152</v>
      </c>
      <c r="E67" s="17" t="s">
        <v>153</v>
      </c>
      <c r="F67" s="24">
        <v>29</v>
      </c>
      <c r="G67" s="17"/>
      <c r="H67" s="92"/>
      <c r="I67" s="21"/>
    </row>
    <row r="68" s="34" customFormat="1" ht="27" customHeight="1" outlineLevel="1" spans="1:9">
      <c r="A68" s="15">
        <v>16</v>
      </c>
      <c r="B68" s="85" t="s">
        <v>182</v>
      </c>
      <c r="C68" s="94" t="s">
        <v>183</v>
      </c>
      <c r="D68" s="17" t="s">
        <v>152</v>
      </c>
      <c r="E68" s="17" t="s">
        <v>153</v>
      </c>
      <c r="F68" s="24">
        <v>3</v>
      </c>
      <c r="G68" s="17"/>
      <c r="H68" s="92"/>
      <c r="I68" s="21"/>
    </row>
    <row r="69" s="34" customFormat="1" ht="52.5" customHeight="1" outlineLevel="1" spans="1:9">
      <c r="A69" s="15">
        <v>17</v>
      </c>
      <c r="B69" s="85" t="s">
        <v>184</v>
      </c>
      <c r="C69" s="91" t="s">
        <v>185</v>
      </c>
      <c r="D69" s="17" t="s">
        <v>152</v>
      </c>
      <c r="E69" s="17" t="s">
        <v>153</v>
      </c>
      <c r="F69" s="24">
        <v>8</v>
      </c>
      <c r="G69" s="17"/>
      <c r="H69" s="92"/>
      <c r="I69" s="21"/>
    </row>
    <row r="70" s="34" customFormat="1" ht="52.5" customHeight="1" outlineLevel="1" spans="1:9">
      <c r="A70" s="15">
        <v>18</v>
      </c>
      <c r="B70" s="85" t="s">
        <v>186</v>
      </c>
      <c r="C70" s="91" t="s">
        <v>187</v>
      </c>
      <c r="D70" s="17" t="s">
        <v>152</v>
      </c>
      <c r="E70" s="17" t="s">
        <v>153</v>
      </c>
      <c r="F70" s="24">
        <v>2</v>
      </c>
      <c r="G70" s="17"/>
      <c r="H70" s="92"/>
      <c r="I70" s="21"/>
    </row>
    <row r="71" s="34" customFormat="1" ht="52.5" customHeight="1" outlineLevel="1" spans="1:9">
      <c r="A71" s="15">
        <v>19</v>
      </c>
      <c r="B71" s="85" t="s">
        <v>230</v>
      </c>
      <c r="C71" s="91" t="s">
        <v>231</v>
      </c>
      <c r="D71" s="17" t="s">
        <v>152</v>
      </c>
      <c r="E71" s="17" t="s">
        <v>153</v>
      </c>
      <c r="F71" s="24">
        <v>1</v>
      </c>
      <c r="G71" s="17"/>
      <c r="H71" s="92"/>
      <c r="I71" s="21"/>
    </row>
    <row r="72" s="34" customFormat="1" ht="38.25" customHeight="1" outlineLevel="1" spans="1:9">
      <c r="A72" s="15">
        <v>20</v>
      </c>
      <c r="B72" s="85" t="s">
        <v>232</v>
      </c>
      <c r="C72" s="91" t="s">
        <v>233</v>
      </c>
      <c r="D72" s="17" t="s">
        <v>152</v>
      </c>
      <c r="E72" s="17" t="s">
        <v>153</v>
      </c>
      <c r="F72" s="24">
        <v>1</v>
      </c>
      <c r="G72" s="17"/>
      <c r="H72" s="92"/>
      <c r="I72" s="21"/>
    </row>
    <row r="73" s="34" customFormat="1" ht="38.25" customHeight="1" outlineLevel="1" spans="1:9">
      <c r="A73" s="15">
        <v>21</v>
      </c>
      <c r="B73" s="85" t="s">
        <v>234</v>
      </c>
      <c r="C73" s="91" t="s">
        <v>235</v>
      </c>
      <c r="D73" s="17" t="s">
        <v>152</v>
      </c>
      <c r="E73" s="17" t="s">
        <v>153</v>
      </c>
      <c r="F73" s="24">
        <v>1</v>
      </c>
      <c r="G73" s="17"/>
      <c r="H73" s="92"/>
      <c r="I73" s="21"/>
    </row>
    <row r="74" s="34" customFormat="1" ht="38.25" customHeight="1" outlineLevel="1" spans="1:9">
      <c r="A74" s="15">
        <v>22</v>
      </c>
      <c r="B74" s="85" t="s">
        <v>236</v>
      </c>
      <c r="C74" s="91" t="s">
        <v>237</v>
      </c>
      <c r="D74" s="17" t="s">
        <v>152</v>
      </c>
      <c r="E74" s="17" t="s">
        <v>153</v>
      </c>
      <c r="F74" s="24">
        <v>1</v>
      </c>
      <c r="G74" s="17"/>
      <c r="H74" s="92"/>
      <c r="I74" s="21"/>
    </row>
    <row r="75" s="34" customFormat="1" ht="27" customHeight="1" outlineLevel="1" spans="1:9">
      <c r="A75" s="15">
        <v>23</v>
      </c>
      <c r="B75" s="85" t="s">
        <v>238</v>
      </c>
      <c r="C75" s="91" t="s">
        <v>239</v>
      </c>
      <c r="D75" s="17" t="s">
        <v>152</v>
      </c>
      <c r="E75" s="17" t="s">
        <v>153</v>
      </c>
      <c r="F75" s="24">
        <v>1</v>
      </c>
      <c r="G75" s="17"/>
      <c r="H75" s="92"/>
      <c r="I75" s="21"/>
    </row>
    <row r="76" s="34" customFormat="1" ht="27" customHeight="1" outlineLevel="1" spans="1:9">
      <c r="A76" s="15">
        <v>24</v>
      </c>
      <c r="B76" s="85" t="s">
        <v>240</v>
      </c>
      <c r="C76" s="91" t="s">
        <v>241</v>
      </c>
      <c r="D76" s="17" t="s">
        <v>152</v>
      </c>
      <c r="E76" s="17" t="s">
        <v>153</v>
      </c>
      <c r="F76" s="24">
        <v>1</v>
      </c>
      <c r="G76" s="17"/>
      <c r="H76" s="92"/>
      <c r="I76" s="21"/>
    </row>
    <row r="77" s="34" customFormat="1" ht="27" customHeight="1" outlineLevel="1" spans="1:9">
      <c r="A77" s="15">
        <v>25</v>
      </c>
      <c r="B77" s="85" t="s">
        <v>242</v>
      </c>
      <c r="C77" s="91" t="s">
        <v>243</v>
      </c>
      <c r="D77" s="17" t="s">
        <v>244</v>
      </c>
      <c r="E77" s="17" t="s">
        <v>245</v>
      </c>
      <c r="F77" s="24">
        <v>1</v>
      </c>
      <c r="G77" s="17"/>
      <c r="H77" s="92"/>
      <c r="I77" s="21"/>
    </row>
    <row r="78" s="34" customFormat="1" ht="27" customHeight="1" outlineLevel="1" spans="1:9">
      <c r="A78" s="15">
        <v>26</v>
      </c>
      <c r="B78" s="85" t="s">
        <v>246</v>
      </c>
      <c r="C78" s="91" t="s">
        <v>247</v>
      </c>
      <c r="D78" s="17" t="s">
        <v>152</v>
      </c>
      <c r="E78" s="17" t="s">
        <v>153</v>
      </c>
      <c r="F78" s="24">
        <v>1</v>
      </c>
      <c r="G78" s="17"/>
      <c r="H78" s="92"/>
      <c r="I78" s="21"/>
    </row>
    <row r="79" s="34" customFormat="1" ht="38.25" customHeight="1" outlineLevel="1" spans="1:9">
      <c r="A79" s="15">
        <v>27</v>
      </c>
      <c r="B79" s="85" t="s">
        <v>248</v>
      </c>
      <c r="C79" s="91" t="s">
        <v>249</v>
      </c>
      <c r="D79" s="17" t="s">
        <v>152</v>
      </c>
      <c r="E79" s="17" t="s">
        <v>153</v>
      </c>
      <c r="F79" s="24">
        <v>1</v>
      </c>
      <c r="G79" s="17"/>
      <c r="H79" s="92"/>
      <c r="I79" s="21"/>
    </row>
    <row r="80" s="34" customFormat="1" ht="50.25" customHeight="1" outlineLevel="1" spans="1:9">
      <c r="A80" s="15">
        <v>28</v>
      </c>
      <c r="B80" s="85" t="s">
        <v>250</v>
      </c>
      <c r="C80" s="91" t="s">
        <v>251</v>
      </c>
      <c r="D80" s="17" t="s">
        <v>152</v>
      </c>
      <c r="E80" s="17" t="s">
        <v>153</v>
      </c>
      <c r="F80" s="24">
        <v>1</v>
      </c>
      <c r="G80" s="17"/>
      <c r="H80" s="92"/>
      <c r="I80" s="21"/>
    </row>
    <row r="81" s="34" customFormat="1" ht="50.25" customHeight="1" outlineLevel="1" spans="1:9">
      <c r="A81" s="15">
        <v>29</v>
      </c>
      <c r="B81" s="85" t="s">
        <v>252</v>
      </c>
      <c r="C81" s="91" t="s">
        <v>253</v>
      </c>
      <c r="D81" s="17" t="s">
        <v>152</v>
      </c>
      <c r="E81" s="17" t="s">
        <v>153</v>
      </c>
      <c r="F81" s="24">
        <v>1</v>
      </c>
      <c r="G81" s="17"/>
      <c r="H81" s="92"/>
      <c r="I81" s="21"/>
    </row>
    <row r="82" s="34" customFormat="1" ht="27" customHeight="1" outlineLevel="1" spans="1:9">
      <c r="A82" s="15">
        <v>30</v>
      </c>
      <c r="B82" s="85" t="s">
        <v>254</v>
      </c>
      <c r="C82" s="91" t="s">
        <v>255</v>
      </c>
      <c r="D82" s="17" t="s">
        <v>152</v>
      </c>
      <c r="E82" s="17" t="s">
        <v>153</v>
      </c>
      <c r="F82" s="24">
        <v>1</v>
      </c>
      <c r="G82" s="17"/>
      <c r="H82" s="92"/>
      <c r="I82" s="21"/>
    </row>
    <row r="83" s="34" customFormat="1" ht="27" customHeight="1" outlineLevel="1" spans="1:9">
      <c r="A83" s="15">
        <v>31</v>
      </c>
      <c r="B83" s="85" t="s">
        <v>256</v>
      </c>
      <c r="C83" s="91" t="s">
        <v>257</v>
      </c>
      <c r="D83" s="17" t="s">
        <v>244</v>
      </c>
      <c r="E83" s="17" t="s">
        <v>245</v>
      </c>
      <c r="F83" s="24">
        <v>1</v>
      </c>
      <c r="G83" s="17"/>
      <c r="H83" s="92"/>
      <c r="I83" s="21"/>
    </row>
    <row r="84" s="34" customFormat="1" ht="40.5" customHeight="1" outlineLevel="1" spans="1:9">
      <c r="A84" s="15">
        <v>32</v>
      </c>
      <c r="B84" s="85" t="s">
        <v>258</v>
      </c>
      <c r="C84" s="43" t="s">
        <v>189</v>
      </c>
      <c r="D84" s="42" t="s">
        <v>190</v>
      </c>
      <c r="E84" s="44" t="s">
        <v>191</v>
      </c>
      <c r="F84" s="24">
        <v>10</v>
      </c>
      <c r="G84" s="24"/>
      <c r="H84" s="92"/>
      <c r="I84" s="21"/>
    </row>
    <row r="85" s="34" customFormat="1" ht="40.5" customHeight="1" outlineLevel="1" spans="1:9">
      <c r="A85" s="15">
        <v>33</v>
      </c>
      <c r="B85" s="85" t="s">
        <v>188</v>
      </c>
      <c r="C85" s="43" t="s">
        <v>189</v>
      </c>
      <c r="D85" s="42" t="s">
        <v>190</v>
      </c>
      <c r="E85" s="44" t="s">
        <v>191</v>
      </c>
      <c r="F85" s="24">
        <v>110</v>
      </c>
      <c r="G85" s="24"/>
      <c r="H85" s="92"/>
      <c r="I85" s="21"/>
    </row>
    <row r="86" s="34" customFormat="1" ht="40.5" customHeight="1" outlineLevel="1" spans="1:9">
      <c r="A86" s="15">
        <v>34</v>
      </c>
      <c r="B86" s="85" t="s">
        <v>192</v>
      </c>
      <c r="C86" s="43" t="s">
        <v>189</v>
      </c>
      <c r="D86" s="42" t="s">
        <v>190</v>
      </c>
      <c r="E86" s="44" t="s">
        <v>191</v>
      </c>
      <c r="F86" s="24">
        <v>131</v>
      </c>
      <c r="G86" s="24"/>
      <c r="H86" s="92"/>
      <c r="I86" s="21"/>
    </row>
    <row r="87" s="34" customFormat="1" ht="40.5" customHeight="1" outlineLevel="1" spans="1:9">
      <c r="A87" s="15">
        <v>35</v>
      </c>
      <c r="B87" s="85" t="s">
        <v>194</v>
      </c>
      <c r="C87" s="43" t="s">
        <v>189</v>
      </c>
      <c r="D87" s="42" t="s">
        <v>190</v>
      </c>
      <c r="E87" s="44" t="s">
        <v>191</v>
      </c>
      <c r="F87" s="24">
        <v>76</v>
      </c>
      <c r="G87" s="24"/>
      <c r="H87" s="92"/>
      <c r="I87" s="21"/>
    </row>
    <row r="88" s="34" customFormat="1" ht="40.5" customHeight="1" outlineLevel="1" spans="1:9">
      <c r="A88" s="15">
        <v>36</v>
      </c>
      <c r="B88" s="85" t="s">
        <v>195</v>
      </c>
      <c r="C88" s="43" t="s">
        <v>196</v>
      </c>
      <c r="D88" s="42" t="s">
        <v>190</v>
      </c>
      <c r="E88" s="44" t="s">
        <v>191</v>
      </c>
      <c r="F88" s="24">
        <v>460</v>
      </c>
      <c r="G88" s="24"/>
      <c r="H88" s="92"/>
      <c r="I88" s="21"/>
    </row>
    <row r="89" s="34" customFormat="1" ht="40.5" customHeight="1" outlineLevel="1" spans="1:9">
      <c r="A89" s="15">
        <v>37</v>
      </c>
      <c r="B89" s="85" t="s">
        <v>197</v>
      </c>
      <c r="C89" s="43" t="s">
        <v>196</v>
      </c>
      <c r="D89" s="42" t="s">
        <v>190</v>
      </c>
      <c r="E89" s="44" t="s">
        <v>191</v>
      </c>
      <c r="F89" s="24">
        <v>270</v>
      </c>
      <c r="G89" s="24"/>
      <c r="H89" s="92"/>
      <c r="I89" s="21"/>
    </row>
    <row r="90" s="34" customFormat="1" ht="35.25" customHeight="1" outlineLevel="1" spans="1:9">
      <c r="A90" s="15">
        <v>38</v>
      </c>
      <c r="B90" s="85" t="s">
        <v>203</v>
      </c>
      <c r="C90" s="43" t="s">
        <v>196</v>
      </c>
      <c r="D90" s="42" t="s">
        <v>190</v>
      </c>
      <c r="E90" s="44" t="s">
        <v>191</v>
      </c>
      <c r="F90" s="24">
        <v>120</v>
      </c>
      <c r="G90" s="24"/>
      <c r="H90" s="92"/>
      <c r="I90" s="21"/>
    </row>
    <row r="91" s="34" customFormat="1" ht="35.25" customHeight="1" outlineLevel="1" spans="1:9">
      <c r="A91" s="15">
        <v>39</v>
      </c>
      <c r="B91" s="85" t="s">
        <v>198</v>
      </c>
      <c r="C91" s="43" t="s">
        <v>196</v>
      </c>
      <c r="D91" s="42" t="s">
        <v>190</v>
      </c>
      <c r="E91" s="44" t="s">
        <v>191</v>
      </c>
      <c r="F91" s="24">
        <v>180</v>
      </c>
      <c r="G91" s="24"/>
      <c r="H91" s="92"/>
      <c r="I91" s="21"/>
    </row>
    <row r="92" s="34" customFormat="1" ht="35.25" customHeight="1" outlineLevel="1" spans="1:9">
      <c r="A92" s="15">
        <v>40</v>
      </c>
      <c r="B92" s="85" t="s">
        <v>199</v>
      </c>
      <c r="C92" s="43" t="s">
        <v>196</v>
      </c>
      <c r="D92" s="42" t="s">
        <v>190</v>
      </c>
      <c r="E92" s="44" t="s">
        <v>191</v>
      </c>
      <c r="F92" s="24">
        <v>180</v>
      </c>
      <c r="G92" s="24"/>
      <c r="H92" s="92"/>
      <c r="I92" s="21"/>
    </row>
    <row r="93" s="34" customFormat="1" ht="35.25" customHeight="1" outlineLevel="1" spans="1:9">
      <c r="A93" s="15">
        <v>41</v>
      </c>
      <c r="B93" s="85" t="s">
        <v>200</v>
      </c>
      <c r="C93" s="43" t="s">
        <v>196</v>
      </c>
      <c r="D93" s="42" t="s">
        <v>190</v>
      </c>
      <c r="E93" s="44" t="s">
        <v>191</v>
      </c>
      <c r="F93" s="24">
        <v>460</v>
      </c>
      <c r="G93" s="24"/>
      <c r="H93" s="92"/>
      <c r="I93" s="21"/>
    </row>
    <row r="94" s="34" customFormat="1" ht="35.25" customHeight="1" outlineLevel="1" spans="1:9">
      <c r="A94" s="15">
        <v>42</v>
      </c>
      <c r="B94" s="85" t="s">
        <v>201</v>
      </c>
      <c r="C94" s="43" t="s">
        <v>196</v>
      </c>
      <c r="D94" s="42" t="s">
        <v>190</v>
      </c>
      <c r="E94" s="44" t="s">
        <v>191</v>
      </c>
      <c r="F94" s="24">
        <v>280</v>
      </c>
      <c r="G94" s="24"/>
      <c r="H94" s="92"/>
      <c r="I94" s="21"/>
    </row>
    <row r="95" s="34" customFormat="1" ht="35.25" customHeight="1" outlineLevel="1" spans="1:9">
      <c r="A95" s="15">
        <v>43</v>
      </c>
      <c r="B95" s="85" t="s">
        <v>195</v>
      </c>
      <c r="C95" s="43" t="s">
        <v>196</v>
      </c>
      <c r="D95" s="42" t="s">
        <v>190</v>
      </c>
      <c r="E95" s="44" t="s">
        <v>191</v>
      </c>
      <c r="F95" s="24">
        <v>1568</v>
      </c>
      <c r="G95" s="24"/>
      <c r="H95" s="92"/>
      <c r="I95" s="21"/>
    </row>
    <row r="96" s="34" customFormat="1" ht="35.25" customHeight="1" outlineLevel="1" spans="1:9">
      <c r="A96" s="15">
        <v>44</v>
      </c>
      <c r="B96" s="85" t="s">
        <v>197</v>
      </c>
      <c r="C96" s="43" t="s">
        <v>196</v>
      </c>
      <c r="D96" s="42" t="s">
        <v>190</v>
      </c>
      <c r="E96" s="44" t="s">
        <v>191</v>
      </c>
      <c r="F96" s="24">
        <v>1236</v>
      </c>
      <c r="G96" s="24"/>
      <c r="H96" s="92"/>
      <c r="I96" s="21"/>
    </row>
    <row r="97" s="34" customFormat="1" ht="35.25" customHeight="1" outlineLevel="1" spans="1:9">
      <c r="A97" s="15">
        <v>45</v>
      </c>
      <c r="B97" s="85" t="s">
        <v>202</v>
      </c>
      <c r="C97" s="43" t="s">
        <v>196</v>
      </c>
      <c r="D97" s="42" t="s">
        <v>190</v>
      </c>
      <c r="E97" s="44" t="s">
        <v>191</v>
      </c>
      <c r="F97" s="24">
        <v>560</v>
      </c>
      <c r="G97" s="24"/>
      <c r="H97" s="92"/>
      <c r="I97" s="21"/>
    </row>
    <row r="98" s="34" customFormat="1" ht="35.25" customHeight="1" outlineLevel="1" spans="1:9">
      <c r="A98" s="15">
        <v>46</v>
      </c>
      <c r="B98" s="85" t="s">
        <v>203</v>
      </c>
      <c r="C98" s="43" t="s">
        <v>196</v>
      </c>
      <c r="D98" s="42" t="s">
        <v>190</v>
      </c>
      <c r="E98" s="44" t="s">
        <v>191</v>
      </c>
      <c r="F98" s="24">
        <v>405</v>
      </c>
      <c r="G98" s="24"/>
      <c r="H98" s="92"/>
      <c r="I98" s="21"/>
    </row>
    <row r="99" s="34" customFormat="1" ht="35.25" customHeight="1" outlineLevel="1" spans="1:9">
      <c r="A99" s="15">
        <v>47</v>
      </c>
      <c r="B99" s="85" t="s">
        <v>259</v>
      </c>
      <c r="C99" s="43" t="s">
        <v>196</v>
      </c>
      <c r="D99" s="42" t="s">
        <v>190</v>
      </c>
      <c r="E99" s="44" t="s">
        <v>191</v>
      </c>
      <c r="F99" s="24">
        <v>86</v>
      </c>
      <c r="G99" s="24"/>
      <c r="H99" s="92"/>
      <c r="I99" s="21"/>
    </row>
    <row r="100" s="34" customFormat="1" ht="35.25" customHeight="1" outlineLevel="1" spans="1:9">
      <c r="A100" s="15">
        <v>48</v>
      </c>
      <c r="B100" s="85" t="s">
        <v>204</v>
      </c>
      <c r="C100" s="43" t="s">
        <v>205</v>
      </c>
      <c r="D100" s="42" t="s">
        <v>190</v>
      </c>
      <c r="E100" s="44" t="s">
        <v>191</v>
      </c>
      <c r="F100" s="24">
        <v>480</v>
      </c>
      <c r="G100" s="24"/>
      <c r="H100" s="92"/>
      <c r="I100" s="21"/>
    </row>
    <row r="101" s="34" customFormat="1" ht="35.25" customHeight="1" outlineLevel="1" spans="1:9">
      <c r="A101" s="15">
        <v>49</v>
      </c>
      <c r="B101" s="85" t="s">
        <v>206</v>
      </c>
      <c r="C101" s="43" t="s">
        <v>205</v>
      </c>
      <c r="D101" s="42" t="s">
        <v>190</v>
      </c>
      <c r="E101" s="44" t="s">
        <v>191</v>
      </c>
      <c r="F101" s="24">
        <v>880</v>
      </c>
      <c r="G101" s="24"/>
      <c r="H101" s="92"/>
      <c r="I101" s="21"/>
    </row>
    <row r="102" s="34" customFormat="1" ht="35.25" customHeight="1" outlineLevel="1" spans="1:9">
      <c r="A102" s="15">
        <v>50</v>
      </c>
      <c r="B102" s="85" t="s">
        <v>207</v>
      </c>
      <c r="C102" s="43" t="s">
        <v>208</v>
      </c>
      <c r="D102" s="42" t="s">
        <v>152</v>
      </c>
      <c r="E102" s="44" t="s">
        <v>153</v>
      </c>
      <c r="F102" s="24">
        <v>95</v>
      </c>
      <c r="G102" s="24"/>
      <c r="H102" s="92"/>
      <c r="I102" s="21"/>
    </row>
    <row r="103" s="34" customFormat="1" ht="48" customHeight="1" outlineLevel="1" spans="1:9">
      <c r="A103" s="15">
        <v>51</v>
      </c>
      <c r="B103" s="85" t="s">
        <v>209</v>
      </c>
      <c r="C103" s="43" t="s">
        <v>210</v>
      </c>
      <c r="D103" s="42" t="s">
        <v>211</v>
      </c>
      <c r="E103" s="44" t="s">
        <v>212</v>
      </c>
      <c r="F103" s="24">
        <v>1</v>
      </c>
      <c r="G103" s="24"/>
      <c r="H103" s="92"/>
      <c r="I103" s="21"/>
    </row>
    <row r="104" s="34" customFormat="1" ht="36" customHeight="1" outlineLevel="1" spans="1:9">
      <c r="A104" s="15">
        <v>52</v>
      </c>
      <c r="B104" s="85" t="s">
        <v>213</v>
      </c>
      <c r="C104" s="43" t="s">
        <v>214</v>
      </c>
      <c r="D104" s="42" t="s">
        <v>211</v>
      </c>
      <c r="E104" s="44" t="s">
        <v>212</v>
      </c>
      <c r="F104" s="24">
        <v>1</v>
      </c>
      <c r="G104" s="24"/>
      <c r="H104" s="92"/>
      <c r="I104" s="21"/>
    </row>
    <row r="105" s="34" customFormat="1" ht="18.75" customHeight="1" outlineLevel="1" spans="1:9">
      <c r="A105" s="15" t="s">
        <v>215</v>
      </c>
      <c r="B105" s="15" t="s">
        <v>216</v>
      </c>
      <c r="C105" s="15"/>
      <c r="D105" s="15"/>
      <c r="E105" s="15"/>
      <c r="F105" s="16"/>
      <c r="G105" s="95"/>
      <c r="H105" s="92"/>
      <c r="I105" s="21"/>
    </row>
    <row r="106" s="34" customFormat="1" ht="29.25" customHeight="1" outlineLevel="1" spans="1:9">
      <c r="A106" s="86">
        <v>53</v>
      </c>
      <c r="B106" s="43" t="s">
        <v>217</v>
      </c>
      <c r="C106" s="43" t="s">
        <v>218</v>
      </c>
      <c r="D106" s="42" t="s">
        <v>152</v>
      </c>
      <c r="E106" s="44" t="s">
        <v>153</v>
      </c>
      <c r="F106" s="42">
        <v>22</v>
      </c>
      <c r="G106" s="96"/>
      <c r="H106" s="92"/>
      <c r="I106" s="21"/>
    </row>
    <row r="107" s="34" customFormat="1" ht="29.25" customHeight="1" outlineLevel="1" spans="1:9">
      <c r="A107" s="86">
        <v>54</v>
      </c>
      <c r="B107" s="43" t="s">
        <v>219</v>
      </c>
      <c r="C107" s="43" t="s">
        <v>196</v>
      </c>
      <c r="D107" s="42" t="s">
        <v>190</v>
      </c>
      <c r="E107" s="44" t="s">
        <v>191</v>
      </c>
      <c r="F107" s="42">
        <f>160*1.5</f>
        <v>240</v>
      </c>
      <c r="G107" s="96"/>
      <c r="H107" s="92"/>
      <c r="I107" s="21"/>
    </row>
    <row r="108" s="34" customFormat="1" ht="29.25" customHeight="1" outlineLevel="1" spans="1:9">
      <c r="A108" s="86">
        <v>55</v>
      </c>
      <c r="B108" s="43" t="s">
        <v>220</v>
      </c>
      <c r="C108" s="43" t="s">
        <v>205</v>
      </c>
      <c r="D108" s="42" t="s">
        <v>190</v>
      </c>
      <c r="E108" s="44" t="s">
        <v>191</v>
      </c>
      <c r="F108" s="42">
        <v>60</v>
      </c>
      <c r="G108" s="96"/>
      <c r="H108" s="92"/>
      <c r="I108" s="21"/>
    </row>
    <row r="109" s="34" customFormat="1" ht="18.75" customHeight="1" outlineLevel="1" spans="1:9">
      <c r="A109" s="54" t="s">
        <v>221</v>
      </c>
      <c r="B109" s="54" t="s">
        <v>222</v>
      </c>
      <c r="C109" s="54"/>
      <c r="D109" s="54"/>
      <c r="E109" s="54"/>
      <c r="F109" s="49"/>
      <c r="G109" s="96"/>
      <c r="H109" s="92"/>
      <c r="I109" s="21"/>
    </row>
    <row r="110" s="34" customFormat="1" ht="39" customHeight="1" outlineLevel="1" spans="1:9">
      <c r="A110" s="86">
        <v>56</v>
      </c>
      <c r="B110" s="43" t="s">
        <v>223</v>
      </c>
      <c r="C110" s="43" t="s">
        <v>218</v>
      </c>
      <c r="D110" s="42" t="s">
        <v>152</v>
      </c>
      <c r="E110" s="44" t="s">
        <v>153</v>
      </c>
      <c r="F110" s="42">
        <v>16</v>
      </c>
      <c r="G110" s="96"/>
      <c r="H110" s="92"/>
      <c r="I110" s="21"/>
    </row>
    <row r="111" s="34" customFormat="1" ht="39" customHeight="1" outlineLevel="1" spans="1:9">
      <c r="A111" s="86">
        <v>57</v>
      </c>
      <c r="B111" s="43" t="s">
        <v>224</v>
      </c>
      <c r="C111" s="43" t="s">
        <v>196</v>
      </c>
      <c r="D111" s="42" t="s">
        <v>190</v>
      </c>
      <c r="E111" s="44" t="s">
        <v>191</v>
      </c>
      <c r="F111" s="42">
        <f>260*1.5</f>
        <v>390</v>
      </c>
      <c r="G111" s="96"/>
      <c r="H111" s="92"/>
      <c r="I111" s="21"/>
    </row>
    <row r="112" s="34" customFormat="1" ht="39" customHeight="1" outlineLevel="1" spans="1:9">
      <c r="A112" s="86">
        <v>58</v>
      </c>
      <c r="B112" s="43" t="s">
        <v>203</v>
      </c>
      <c r="C112" s="43" t="s">
        <v>196</v>
      </c>
      <c r="D112" s="42" t="s">
        <v>190</v>
      </c>
      <c r="E112" s="44" t="s">
        <v>191</v>
      </c>
      <c r="F112" s="42">
        <f>F111</f>
        <v>390</v>
      </c>
      <c r="G112" s="96"/>
      <c r="H112" s="92"/>
      <c r="I112" s="21"/>
    </row>
    <row r="113" s="34" customFormat="1" ht="39" customHeight="1" outlineLevel="1" spans="1:9">
      <c r="A113" s="86">
        <v>59</v>
      </c>
      <c r="B113" s="43" t="s">
        <v>225</v>
      </c>
      <c r="C113" s="43" t="s">
        <v>205</v>
      </c>
      <c r="D113" s="42" t="s">
        <v>190</v>
      </c>
      <c r="E113" s="44" t="s">
        <v>191</v>
      </c>
      <c r="F113" s="42">
        <v>60</v>
      </c>
      <c r="G113" s="97"/>
      <c r="H113" s="92"/>
      <c r="I113" s="21"/>
    </row>
    <row r="114" s="34" customFormat="1" ht="18.75" customHeight="1" spans="1:9">
      <c r="A114" s="15" t="s">
        <v>260</v>
      </c>
      <c r="B114" s="15" t="s">
        <v>261</v>
      </c>
      <c r="C114" s="15"/>
      <c r="D114" s="15"/>
      <c r="E114" s="15"/>
      <c r="F114" s="16"/>
      <c r="G114" s="15"/>
      <c r="H114" s="38">
        <f>SUM(H115:H178)</f>
        <v>0</v>
      </c>
      <c r="I114" s="21"/>
    </row>
    <row r="115" s="34" customFormat="1" ht="18.75" customHeight="1" outlineLevel="1" spans="1:9">
      <c r="A115" s="15" t="s">
        <v>148</v>
      </c>
      <c r="B115" s="15" t="s">
        <v>149</v>
      </c>
      <c r="C115" s="15"/>
      <c r="D115" s="15"/>
      <c r="E115" s="15"/>
      <c r="F115" s="16"/>
      <c r="G115" s="15"/>
      <c r="H115" s="38"/>
      <c r="I115" s="21"/>
    </row>
    <row r="116" s="34" customFormat="1" ht="31.5" customHeight="1" outlineLevel="1" spans="1:9">
      <c r="A116" s="15">
        <v>1</v>
      </c>
      <c r="B116" s="43" t="s">
        <v>150</v>
      </c>
      <c r="C116" s="43" t="s">
        <v>151</v>
      </c>
      <c r="D116" s="42" t="s">
        <v>152</v>
      </c>
      <c r="E116" s="44" t="s">
        <v>153</v>
      </c>
      <c r="F116" s="42">
        <v>5</v>
      </c>
      <c r="G116" s="97"/>
      <c r="H116" s="17"/>
      <c r="I116" s="21"/>
    </row>
    <row r="117" s="34" customFormat="1" ht="31.5" customHeight="1" outlineLevel="1" spans="1:9">
      <c r="A117" s="15">
        <v>2</v>
      </c>
      <c r="B117" s="43" t="s">
        <v>154</v>
      </c>
      <c r="C117" s="43" t="s">
        <v>155</v>
      </c>
      <c r="D117" s="42" t="s">
        <v>152</v>
      </c>
      <c r="E117" s="44" t="s">
        <v>153</v>
      </c>
      <c r="F117" s="42">
        <v>17</v>
      </c>
      <c r="G117" s="97"/>
      <c r="H117" s="17"/>
      <c r="I117" s="21"/>
    </row>
    <row r="118" s="34" customFormat="1" ht="31.5" customHeight="1" outlineLevel="1" spans="1:9">
      <c r="A118" s="15">
        <v>3</v>
      </c>
      <c r="B118" s="43" t="s">
        <v>156</v>
      </c>
      <c r="C118" s="43" t="s">
        <v>157</v>
      </c>
      <c r="D118" s="42" t="s">
        <v>152</v>
      </c>
      <c r="E118" s="44" t="s">
        <v>153</v>
      </c>
      <c r="F118" s="42">
        <v>120</v>
      </c>
      <c r="G118" s="97"/>
      <c r="H118" s="17"/>
      <c r="I118" s="21"/>
    </row>
    <row r="119" s="34" customFormat="1" ht="31.5" customHeight="1" outlineLevel="1" spans="1:9">
      <c r="A119" s="15">
        <v>4</v>
      </c>
      <c r="B119" s="43" t="s">
        <v>158</v>
      </c>
      <c r="C119" s="43" t="s">
        <v>159</v>
      </c>
      <c r="D119" s="42" t="s">
        <v>152</v>
      </c>
      <c r="E119" s="44" t="s">
        <v>153</v>
      </c>
      <c r="F119" s="42">
        <v>9</v>
      </c>
      <c r="G119" s="97"/>
      <c r="H119" s="17"/>
      <c r="I119" s="21"/>
    </row>
    <row r="120" s="34" customFormat="1" ht="31.5" customHeight="1" outlineLevel="1" spans="1:9">
      <c r="A120" s="15">
        <v>5</v>
      </c>
      <c r="B120" s="43" t="s">
        <v>262</v>
      </c>
      <c r="C120" s="43" t="s">
        <v>159</v>
      </c>
      <c r="D120" s="42" t="s">
        <v>152</v>
      </c>
      <c r="E120" s="44" t="s">
        <v>153</v>
      </c>
      <c r="F120" s="42">
        <v>7</v>
      </c>
      <c r="G120" s="97"/>
      <c r="H120" s="17"/>
      <c r="I120" s="21"/>
    </row>
    <row r="121" s="34" customFormat="1" ht="31.5" customHeight="1" outlineLevel="1" spans="1:9">
      <c r="A121" s="15">
        <v>6</v>
      </c>
      <c r="B121" s="43" t="s">
        <v>160</v>
      </c>
      <c r="C121" s="43" t="s">
        <v>161</v>
      </c>
      <c r="D121" s="42" t="s">
        <v>152</v>
      </c>
      <c r="E121" s="44" t="s">
        <v>153</v>
      </c>
      <c r="F121" s="42">
        <v>7</v>
      </c>
      <c r="G121" s="97"/>
      <c r="H121" s="17"/>
      <c r="I121" s="21"/>
    </row>
    <row r="122" s="34" customFormat="1" ht="31.5" customHeight="1" outlineLevel="1" spans="1:9">
      <c r="A122" s="15">
        <v>7</v>
      </c>
      <c r="B122" s="43" t="s">
        <v>263</v>
      </c>
      <c r="C122" s="43" t="s">
        <v>161</v>
      </c>
      <c r="D122" s="42" t="s">
        <v>152</v>
      </c>
      <c r="E122" s="44" t="s">
        <v>153</v>
      </c>
      <c r="F122" s="42">
        <v>7</v>
      </c>
      <c r="G122" s="97"/>
      <c r="H122" s="17"/>
      <c r="I122" s="21"/>
    </row>
    <row r="123" s="34" customFormat="1" ht="31.5" customHeight="1" outlineLevel="1" spans="1:9">
      <c r="A123" s="15">
        <v>8</v>
      </c>
      <c r="B123" s="43" t="s">
        <v>162</v>
      </c>
      <c r="C123" s="43" t="s">
        <v>163</v>
      </c>
      <c r="D123" s="42" t="s">
        <v>152</v>
      </c>
      <c r="E123" s="44" t="s">
        <v>153</v>
      </c>
      <c r="F123" s="42">
        <v>2</v>
      </c>
      <c r="G123" s="97"/>
      <c r="H123" s="17"/>
      <c r="I123" s="21"/>
    </row>
    <row r="124" s="34" customFormat="1" ht="31.5" customHeight="1" outlineLevel="1" spans="1:9">
      <c r="A124" s="15">
        <v>9</v>
      </c>
      <c r="B124" s="43" t="s">
        <v>164</v>
      </c>
      <c r="C124" s="43" t="s">
        <v>165</v>
      </c>
      <c r="D124" s="42" t="s">
        <v>152</v>
      </c>
      <c r="E124" s="44" t="s">
        <v>153</v>
      </c>
      <c r="F124" s="42">
        <v>9</v>
      </c>
      <c r="G124" s="97"/>
      <c r="H124" s="17"/>
      <c r="I124" s="21"/>
    </row>
    <row r="125" s="34" customFormat="1" ht="31.5" customHeight="1" outlineLevel="1" spans="1:9">
      <c r="A125" s="15">
        <v>10</v>
      </c>
      <c r="B125" s="43" t="s">
        <v>166</v>
      </c>
      <c r="C125" s="43" t="s">
        <v>167</v>
      </c>
      <c r="D125" s="42" t="s">
        <v>152</v>
      </c>
      <c r="E125" s="44" t="s">
        <v>153</v>
      </c>
      <c r="F125" s="42">
        <v>18</v>
      </c>
      <c r="G125" s="97"/>
      <c r="H125" s="17"/>
      <c r="I125" s="21"/>
    </row>
    <row r="126" s="34" customFormat="1" ht="31.5" customHeight="1" outlineLevel="1" spans="1:9">
      <c r="A126" s="15">
        <v>11</v>
      </c>
      <c r="B126" s="43" t="s">
        <v>168</v>
      </c>
      <c r="C126" s="43" t="s">
        <v>169</v>
      </c>
      <c r="D126" s="42" t="s">
        <v>152</v>
      </c>
      <c r="E126" s="44" t="s">
        <v>153</v>
      </c>
      <c r="F126" s="42">
        <v>28</v>
      </c>
      <c r="G126" s="97"/>
      <c r="H126" s="17"/>
      <c r="I126" s="21"/>
    </row>
    <row r="127" s="34" customFormat="1" ht="31.5" customHeight="1" outlineLevel="1" spans="1:9">
      <c r="A127" s="15">
        <v>12</v>
      </c>
      <c r="B127" s="43" t="s">
        <v>170</v>
      </c>
      <c r="C127" s="43" t="s">
        <v>171</v>
      </c>
      <c r="D127" s="42" t="s">
        <v>152</v>
      </c>
      <c r="E127" s="44" t="s">
        <v>153</v>
      </c>
      <c r="F127" s="42">
        <v>9</v>
      </c>
      <c r="G127" s="97"/>
      <c r="H127" s="17"/>
      <c r="I127" s="21"/>
    </row>
    <row r="128" s="34" customFormat="1" ht="31.5" customHeight="1" outlineLevel="1" spans="1:9">
      <c r="A128" s="15">
        <v>13</v>
      </c>
      <c r="B128" s="43" t="s">
        <v>172</v>
      </c>
      <c r="C128" s="43" t="s">
        <v>229</v>
      </c>
      <c r="D128" s="42" t="s">
        <v>152</v>
      </c>
      <c r="E128" s="44" t="s">
        <v>153</v>
      </c>
      <c r="F128" s="42">
        <v>23</v>
      </c>
      <c r="G128" s="97"/>
      <c r="H128" s="17"/>
      <c r="I128" s="21"/>
    </row>
    <row r="129" s="34" customFormat="1" ht="31.5" customHeight="1" outlineLevel="1" spans="1:9">
      <c r="A129" s="15">
        <v>14</v>
      </c>
      <c r="B129" s="43" t="s">
        <v>174</v>
      </c>
      <c r="C129" s="43" t="s">
        <v>175</v>
      </c>
      <c r="D129" s="42" t="s">
        <v>152</v>
      </c>
      <c r="E129" s="44" t="s">
        <v>153</v>
      </c>
      <c r="F129" s="42">
        <v>29</v>
      </c>
      <c r="G129" s="97"/>
      <c r="H129" s="17"/>
      <c r="I129" s="21"/>
    </row>
    <row r="130" s="34" customFormat="1" ht="31.5" customHeight="1" outlineLevel="1" spans="1:9">
      <c r="A130" s="15">
        <v>15</v>
      </c>
      <c r="B130" s="43" t="s">
        <v>176</v>
      </c>
      <c r="C130" s="43" t="s">
        <v>177</v>
      </c>
      <c r="D130" s="42" t="s">
        <v>152</v>
      </c>
      <c r="E130" s="44" t="s">
        <v>153</v>
      </c>
      <c r="F130" s="42">
        <v>54</v>
      </c>
      <c r="G130" s="97"/>
      <c r="H130" s="17"/>
      <c r="I130" s="21"/>
    </row>
    <row r="131" s="34" customFormat="1" ht="31.5" customHeight="1" outlineLevel="1" spans="1:9">
      <c r="A131" s="15">
        <v>16</v>
      </c>
      <c r="B131" s="43" t="s">
        <v>178</v>
      </c>
      <c r="C131" s="43" t="s">
        <v>179</v>
      </c>
      <c r="D131" s="42" t="s">
        <v>152</v>
      </c>
      <c r="E131" s="44" t="s">
        <v>153</v>
      </c>
      <c r="F131" s="42">
        <v>15</v>
      </c>
      <c r="G131" s="97"/>
      <c r="H131" s="17"/>
      <c r="I131" s="21"/>
    </row>
    <row r="132" s="34" customFormat="1" ht="31.5" customHeight="1" outlineLevel="1" spans="1:9">
      <c r="A132" s="15">
        <v>17</v>
      </c>
      <c r="B132" s="43" t="s">
        <v>180</v>
      </c>
      <c r="C132" s="43" t="s">
        <v>181</v>
      </c>
      <c r="D132" s="42" t="s">
        <v>152</v>
      </c>
      <c r="E132" s="44" t="s">
        <v>153</v>
      </c>
      <c r="F132" s="42">
        <v>6</v>
      </c>
      <c r="G132" s="97"/>
      <c r="H132" s="17"/>
      <c r="I132" s="21"/>
    </row>
    <row r="133" s="34" customFormat="1" ht="31.5" customHeight="1" outlineLevel="1" spans="1:9">
      <c r="A133" s="15">
        <v>18</v>
      </c>
      <c r="B133" s="43" t="s">
        <v>182</v>
      </c>
      <c r="C133" s="43" t="s">
        <v>183</v>
      </c>
      <c r="D133" s="42" t="s">
        <v>152</v>
      </c>
      <c r="E133" s="44" t="s">
        <v>153</v>
      </c>
      <c r="F133" s="42">
        <v>5</v>
      </c>
      <c r="G133" s="97"/>
      <c r="H133" s="17"/>
      <c r="I133" s="21"/>
    </row>
    <row r="134" s="34" customFormat="1" ht="31.5" customHeight="1" outlineLevel="1" spans="1:9">
      <c r="A134" s="15">
        <v>19</v>
      </c>
      <c r="B134" s="43" t="s">
        <v>184</v>
      </c>
      <c r="C134" s="43" t="s">
        <v>185</v>
      </c>
      <c r="D134" s="42" t="s">
        <v>152</v>
      </c>
      <c r="E134" s="44" t="s">
        <v>153</v>
      </c>
      <c r="F134" s="42">
        <v>8</v>
      </c>
      <c r="G134" s="97"/>
      <c r="H134" s="17"/>
      <c r="I134" s="21"/>
    </row>
    <row r="135" s="34" customFormat="1" ht="31.5" customHeight="1" outlineLevel="1" spans="1:9">
      <c r="A135" s="15">
        <v>20</v>
      </c>
      <c r="B135" s="43" t="s">
        <v>186</v>
      </c>
      <c r="C135" s="43" t="s">
        <v>187</v>
      </c>
      <c r="D135" s="42" t="s">
        <v>152</v>
      </c>
      <c r="E135" s="44" t="s">
        <v>153</v>
      </c>
      <c r="F135" s="42">
        <v>6</v>
      </c>
      <c r="G135" s="97"/>
      <c r="H135" s="17"/>
      <c r="I135" s="21"/>
    </row>
    <row r="136" s="34" customFormat="1" ht="31.5" customHeight="1" outlineLevel="1" spans="1:9">
      <c r="A136" s="15">
        <v>21</v>
      </c>
      <c r="B136" s="43" t="s">
        <v>230</v>
      </c>
      <c r="C136" s="43" t="s">
        <v>231</v>
      </c>
      <c r="D136" s="42" t="s">
        <v>152</v>
      </c>
      <c r="E136" s="44" t="s">
        <v>153</v>
      </c>
      <c r="F136" s="42">
        <v>1</v>
      </c>
      <c r="G136" s="97"/>
      <c r="H136" s="17"/>
      <c r="I136" s="21"/>
    </row>
    <row r="137" s="34" customFormat="1" ht="31.5" customHeight="1" outlineLevel="1" spans="1:9">
      <c r="A137" s="15">
        <v>22</v>
      </c>
      <c r="B137" s="43" t="s">
        <v>232</v>
      </c>
      <c r="C137" s="43" t="s">
        <v>233</v>
      </c>
      <c r="D137" s="42" t="s">
        <v>152</v>
      </c>
      <c r="E137" s="44" t="s">
        <v>153</v>
      </c>
      <c r="F137" s="42">
        <v>1</v>
      </c>
      <c r="G137" s="97"/>
      <c r="H137" s="17"/>
      <c r="I137" s="21"/>
    </row>
    <row r="138" s="34" customFormat="1" ht="31.5" customHeight="1" outlineLevel="1" spans="1:9">
      <c r="A138" s="15">
        <v>23</v>
      </c>
      <c r="B138" s="43" t="s">
        <v>234</v>
      </c>
      <c r="C138" s="43" t="s">
        <v>235</v>
      </c>
      <c r="D138" s="42" t="s">
        <v>152</v>
      </c>
      <c r="E138" s="44" t="s">
        <v>153</v>
      </c>
      <c r="F138" s="42">
        <v>1</v>
      </c>
      <c r="G138" s="97"/>
      <c r="H138" s="17"/>
      <c r="I138" s="21"/>
    </row>
    <row r="139" s="34" customFormat="1" ht="31.5" customHeight="1" outlineLevel="1" spans="1:9">
      <c r="A139" s="15">
        <v>24</v>
      </c>
      <c r="B139" s="43" t="s">
        <v>236</v>
      </c>
      <c r="C139" s="43" t="s">
        <v>237</v>
      </c>
      <c r="D139" s="42" t="s">
        <v>152</v>
      </c>
      <c r="E139" s="44" t="s">
        <v>153</v>
      </c>
      <c r="F139" s="42">
        <v>1</v>
      </c>
      <c r="G139" s="97"/>
      <c r="H139" s="17"/>
      <c r="I139" s="21"/>
    </row>
    <row r="140" s="34" customFormat="1" ht="31.5" customHeight="1" outlineLevel="1" spans="1:9">
      <c r="A140" s="15">
        <v>25</v>
      </c>
      <c r="B140" s="43" t="s">
        <v>238</v>
      </c>
      <c r="C140" s="43" t="s">
        <v>239</v>
      </c>
      <c r="D140" s="42" t="s">
        <v>152</v>
      </c>
      <c r="E140" s="44" t="s">
        <v>153</v>
      </c>
      <c r="F140" s="42">
        <v>1</v>
      </c>
      <c r="G140" s="97"/>
      <c r="H140" s="17"/>
      <c r="I140" s="21"/>
    </row>
    <row r="141" s="34" customFormat="1" ht="31.5" customHeight="1" outlineLevel="1" spans="1:9">
      <c r="A141" s="15">
        <v>26</v>
      </c>
      <c r="B141" s="43" t="s">
        <v>240</v>
      </c>
      <c r="C141" s="43" t="s">
        <v>241</v>
      </c>
      <c r="D141" s="42" t="s">
        <v>152</v>
      </c>
      <c r="E141" s="44" t="s">
        <v>153</v>
      </c>
      <c r="F141" s="42">
        <v>1</v>
      </c>
      <c r="G141" s="97"/>
      <c r="H141" s="17"/>
      <c r="I141" s="21"/>
    </row>
    <row r="142" s="34" customFormat="1" ht="31.5" customHeight="1" outlineLevel="1" spans="1:9">
      <c r="A142" s="15">
        <v>27</v>
      </c>
      <c r="B142" s="43" t="s">
        <v>242</v>
      </c>
      <c r="C142" s="43" t="s">
        <v>243</v>
      </c>
      <c r="D142" s="42" t="s">
        <v>244</v>
      </c>
      <c r="E142" s="44" t="s">
        <v>245</v>
      </c>
      <c r="F142" s="42">
        <v>1</v>
      </c>
      <c r="G142" s="97"/>
      <c r="H142" s="17"/>
      <c r="I142" s="21"/>
    </row>
    <row r="143" s="34" customFormat="1" ht="31.5" customHeight="1" outlineLevel="1" spans="1:9">
      <c r="A143" s="15">
        <v>28</v>
      </c>
      <c r="B143" s="43" t="s">
        <v>246</v>
      </c>
      <c r="C143" s="43" t="s">
        <v>247</v>
      </c>
      <c r="D143" s="42" t="s">
        <v>152</v>
      </c>
      <c r="E143" s="44" t="s">
        <v>153</v>
      </c>
      <c r="F143" s="42">
        <v>1</v>
      </c>
      <c r="G143" s="97"/>
      <c r="H143" s="17"/>
      <c r="I143" s="21"/>
    </row>
    <row r="144" s="34" customFormat="1" ht="31.5" customHeight="1" outlineLevel="1" spans="1:9">
      <c r="A144" s="15">
        <v>29</v>
      </c>
      <c r="B144" s="43" t="s">
        <v>248</v>
      </c>
      <c r="C144" s="43" t="s">
        <v>249</v>
      </c>
      <c r="D144" s="42" t="s">
        <v>152</v>
      </c>
      <c r="E144" s="44" t="s">
        <v>153</v>
      </c>
      <c r="F144" s="42">
        <v>1</v>
      </c>
      <c r="G144" s="97"/>
      <c r="H144" s="17"/>
      <c r="I144" s="21"/>
    </row>
    <row r="145" s="34" customFormat="1" ht="31.5" customHeight="1" outlineLevel="1" spans="1:9">
      <c r="A145" s="15">
        <v>30</v>
      </c>
      <c r="B145" s="43" t="s">
        <v>250</v>
      </c>
      <c r="C145" s="43" t="s">
        <v>251</v>
      </c>
      <c r="D145" s="42" t="s">
        <v>152</v>
      </c>
      <c r="E145" s="44" t="s">
        <v>153</v>
      </c>
      <c r="F145" s="42">
        <v>1</v>
      </c>
      <c r="G145" s="97"/>
      <c r="H145" s="17"/>
      <c r="I145" s="21"/>
    </row>
    <row r="146" s="34" customFormat="1" ht="31.5" customHeight="1" outlineLevel="1" spans="1:9">
      <c r="A146" s="15">
        <v>31</v>
      </c>
      <c r="B146" s="43" t="s">
        <v>252</v>
      </c>
      <c r="C146" s="43" t="s">
        <v>253</v>
      </c>
      <c r="D146" s="42" t="s">
        <v>152</v>
      </c>
      <c r="E146" s="44" t="s">
        <v>153</v>
      </c>
      <c r="F146" s="42">
        <v>1</v>
      </c>
      <c r="G146" s="97"/>
      <c r="H146" s="17"/>
      <c r="I146" s="21"/>
    </row>
    <row r="147" s="34" customFormat="1" ht="31.5" customHeight="1" outlineLevel="1" spans="1:9">
      <c r="A147" s="15">
        <v>32</v>
      </c>
      <c r="B147" s="43" t="s">
        <v>254</v>
      </c>
      <c r="C147" s="43" t="s">
        <v>255</v>
      </c>
      <c r="D147" s="42" t="s">
        <v>152</v>
      </c>
      <c r="E147" s="44" t="s">
        <v>153</v>
      </c>
      <c r="F147" s="42">
        <v>1</v>
      </c>
      <c r="G147" s="97"/>
      <c r="H147" s="17"/>
      <c r="I147" s="21"/>
    </row>
    <row r="148" s="34" customFormat="1" ht="31.5" customHeight="1" outlineLevel="1" spans="1:9">
      <c r="A148" s="15">
        <v>33</v>
      </c>
      <c r="B148" s="43" t="s">
        <v>256</v>
      </c>
      <c r="C148" s="43" t="s">
        <v>257</v>
      </c>
      <c r="D148" s="42" t="s">
        <v>244</v>
      </c>
      <c r="E148" s="44" t="s">
        <v>245</v>
      </c>
      <c r="F148" s="42">
        <v>1</v>
      </c>
      <c r="G148" s="97"/>
      <c r="H148" s="17"/>
      <c r="I148" s="21"/>
    </row>
    <row r="149" s="34" customFormat="1" ht="31.5" customHeight="1" outlineLevel="1" spans="1:9">
      <c r="A149" s="15">
        <v>34</v>
      </c>
      <c r="B149" s="43" t="s">
        <v>258</v>
      </c>
      <c r="C149" s="43" t="s">
        <v>189</v>
      </c>
      <c r="D149" s="42" t="s">
        <v>190</v>
      </c>
      <c r="E149" s="44" t="s">
        <v>191</v>
      </c>
      <c r="F149" s="42">
        <v>10</v>
      </c>
      <c r="G149" s="97"/>
      <c r="H149" s="17"/>
      <c r="I149" s="21"/>
    </row>
    <row r="150" s="34" customFormat="1" ht="31.5" customHeight="1" outlineLevel="1" spans="1:9">
      <c r="A150" s="15">
        <v>35</v>
      </c>
      <c r="B150" s="43" t="s">
        <v>264</v>
      </c>
      <c r="C150" s="43" t="s">
        <v>189</v>
      </c>
      <c r="D150" s="42" t="s">
        <v>190</v>
      </c>
      <c r="E150" s="44" t="s">
        <v>191</v>
      </c>
      <c r="F150" s="42">
        <v>33</v>
      </c>
      <c r="G150" s="97"/>
      <c r="H150" s="17"/>
      <c r="I150" s="21"/>
    </row>
    <row r="151" s="34" customFormat="1" ht="31.5" customHeight="1" outlineLevel="1" spans="1:9">
      <c r="A151" s="15">
        <v>36</v>
      </c>
      <c r="B151" s="43" t="s">
        <v>193</v>
      </c>
      <c r="C151" s="43" t="s">
        <v>189</v>
      </c>
      <c r="D151" s="42" t="s">
        <v>190</v>
      </c>
      <c r="E151" s="44" t="s">
        <v>191</v>
      </c>
      <c r="F151" s="42">
        <v>165</v>
      </c>
      <c r="G151" s="97"/>
      <c r="H151" s="17"/>
      <c r="I151" s="21"/>
    </row>
    <row r="152" s="34" customFormat="1" ht="31.5" customHeight="1" outlineLevel="1" spans="1:9">
      <c r="A152" s="15">
        <v>37</v>
      </c>
      <c r="B152" s="43" t="s">
        <v>194</v>
      </c>
      <c r="C152" s="43" t="s">
        <v>189</v>
      </c>
      <c r="D152" s="42" t="s">
        <v>190</v>
      </c>
      <c r="E152" s="44" t="s">
        <v>191</v>
      </c>
      <c r="F152" s="42">
        <v>52</v>
      </c>
      <c r="G152" s="97"/>
      <c r="H152" s="17"/>
      <c r="I152" s="21"/>
    </row>
    <row r="153" s="34" customFormat="1" ht="31.5" customHeight="1" outlineLevel="1" spans="1:9">
      <c r="A153" s="15">
        <v>38</v>
      </c>
      <c r="B153" s="43" t="s">
        <v>195</v>
      </c>
      <c r="C153" s="43" t="s">
        <v>196</v>
      </c>
      <c r="D153" s="42" t="s">
        <v>190</v>
      </c>
      <c r="E153" s="44" t="s">
        <v>191</v>
      </c>
      <c r="F153" s="42">
        <v>480</v>
      </c>
      <c r="G153" s="97"/>
      <c r="H153" s="17"/>
      <c r="I153" s="21"/>
    </row>
    <row r="154" s="34" customFormat="1" ht="31.5" customHeight="1" outlineLevel="1" spans="1:9">
      <c r="A154" s="15">
        <v>39</v>
      </c>
      <c r="B154" s="43" t="s">
        <v>197</v>
      </c>
      <c r="C154" s="43" t="s">
        <v>196</v>
      </c>
      <c r="D154" s="42" t="s">
        <v>190</v>
      </c>
      <c r="E154" s="44" t="s">
        <v>191</v>
      </c>
      <c r="F154" s="42">
        <v>230</v>
      </c>
      <c r="G154" s="97"/>
      <c r="H154" s="17"/>
      <c r="I154" s="21"/>
    </row>
    <row r="155" s="34" customFormat="1" ht="31.5" customHeight="1" outlineLevel="1" spans="1:9">
      <c r="A155" s="15">
        <v>40</v>
      </c>
      <c r="B155" s="43" t="s">
        <v>203</v>
      </c>
      <c r="C155" s="43" t="s">
        <v>196</v>
      </c>
      <c r="D155" s="42" t="s">
        <v>190</v>
      </c>
      <c r="E155" s="44" t="s">
        <v>191</v>
      </c>
      <c r="F155" s="42">
        <v>80</v>
      </c>
      <c r="G155" s="97"/>
      <c r="H155" s="17"/>
      <c r="I155" s="21"/>
    </row>
    <row r="156" s="34" customFormat="1" ht="31.5" customHeight="1" outlineLevel="1" spans="1:9">
      <c r="A156" s="15">
        <v>41</v>
      </c>
      <c r="B156" s="43" t="s">
        <v>198</v>
      </c>
      <c r="C156" s="43" t="s">
        <v>196</v>
      </c>
      <c r="D156" s="42" t="s">
        <v>190</v>
      </c>
      <c r="E156" s="44" t="s">
        <v>191</v>
      </c>
      <c r="F156" s="42">
        <v>280</v>
      </c>
      <c r="G156" s="97"/>
      <c r="H156" s="17"/>
      <c r="I156" s="21"/>
    </row>
    <row r="157" s="34" customFormat="1" ht="31.5" customHeight="1" outlineLevel="1" spans="1:9">
      <c r="A157" s="15">
        <v>42</v>
      </c>
      <c r="B157" s="43" t="s">
        <v>199</v>
      </c>
      <c r="C157" s="43" t="s">
        <v>196</v>
      </c>
      <c r="D157" s="42" t="s">
        <v>190</v>
      </c>
      <c r="E157" s="44" t="s">
        <v>191</v>
      </c>
      <c r="F157" s="42">
        <v>280</v>
      </c>
      <c r="G157" s="97"/>
      <c r="H157" s="17"/>
      <c r="I157" s="21"/>
    </row>
    <row r="158" s="34" customFormat="1" ht="31.5" customHeight="1" outlineLevel="1" spans="1:9">
      <c r="A158" s="15">
        <v>43</v>
      </c>
      <c r="B158" s="43" t="s">
        <v>200</v>
      </c>
      <c r="C158" s="43" t="s">
        <v>196</v>
      </c>
      <c r="D158" s="42" t="s">
        <v>190</v>
      </c>
      <c r="E158" s="44" t="s">
        <v>191</v>
      </c>
      <c r="F158" s="42">
        <v>560</v>
      </c>
      <c r="G158" s="97"/>
      <c r="H158" s="17"/>
      <c r="I158" s="21"/>
    </row>
    <row r="159" s="34" customFormat="1" ht="31.5" customHeight="1" outlineLevel="1" spans="1:9">
      <c r="A159" s="15">
        <v>44</v>
      </c>
      <c r="B159" s="43" t="s">
        <v>201</v>
      </c>
      <c r="C159" s="43" t="s">
        <v>196</v>
      </c>
      <c r="D159" s="42" t="s">
        <v>190</v>
      </c>
      <c r="E159" s="44" t="s">
        <v>191</v>
      </c>
      <c r="F159" s="42">
        <v>560</v>
      </c>
      <c r="G159" s="97"/>
      <c r="H159" s="17"/>
      <c r="I159" s="21"/>
    </row>
    <row r="160" s="34" customFormat="1" ht="31.5" customHeight="1" outlineLevel="1" spans="1:9">
      <c r="A160" s="15">
        <v>45</v>
      </c>
      <c r="B160" s="43" t="s">
        <v>195</v>
      </c>
      <c r="C160" s="43" t="s">
        <v>196</v>
      </c>
      <c r="D160" s="42" t="s">
        <v>190</v>
      </c>
      <c r="E160" s="44" t="s">
        <v>191</v>
      </c>
      <c r="F160" s="42">
        <v>2250</v>
      </c>
      <c r="G160" s="97"/>
      <c r="H160" s="17"/>
      <c r="I160" s="21"/>
    </row>
    <row r="161" s="34" customFormat="1" ht="31.5" customHeight="1" outlineLevel="1" spans="1:9">
      <c r="A161" s="15">
        <v>46</v>
      </c>
      <c r="B161" s="43" t="s">
        <v>197</v>
      </c>
      <c r="C161" s="43" t="s">
        <v>196</v>
      </c>
      <c r="D161" s="42" t="s">
        <v>190</v>
      </c>
      <c r="E161" s="44" t="s">
        <v>191</v>
      </c>
      <c r="F161" s="42">
        <v>2040</v>
      </c>
      <c r="G161" s="97"/>
      <c r="H161" s="17"/>
      <c r="I161" s="21"/>
    </row>
    <row r="162" s="34" customFormat="1" ht="31.5" customHeight="1" outlineLevel="1" spans="1:9">
      <c r="A162" s="15">
        <v>47</v>
      </c>
      <c r="B162" s="43" t="s">
        <v>202</v>
      </c>
      <c r="C162" s="43" t="s">
        <v>196</v>
      </c>
      <c r="D162" s="42" t="s">
        <v>190</v>
      </c>
      <c r="E162" s="44" t="s">
        <v>191</v>
      </c>
      <c r="F162" s="42">
        <v>560</v>
      </c>
      <c r="G162" s="97"/>
      <c r="H162" s="17"/>
      <c r="I162" s="21"/>
    </row>
    <row r="163" s="34" customFormat="1" ht="31.5" customHeight="1" outlineLevel="1" spans="1:9">
      <c r="A163" s="15">
        <v>48</v>
      </c>
      <c r="B163" s="43" t="s">
        <v>203</v>
      </c>
      <c r="C163" s="43" t="s">
        <v>196</v>
      </c>
      <c r="D163" s="42" t="s">
        <v>190</v>
      </c>
      <c r="E163" s="44" t="s">
        <v>191</v>
      </c>
      <c r="F163" s="42">
        <v>520</v>
      </c>
      <c r="G163" s="97"/>
      <c r="H163" s="17"/>
      <c r="I163" s="21"/>
    </row>
    <row r="164" s="34" customFormat="1" ht="31.5" customHeight="1" outlineLevel="1" spans="1:9">
      <c r="A164" s="15">
        <v>49</v>
      </c>
      <c r="B164" s="43" t="s">
        <v>259</v>
      </c>
      <c r="C164" s="43" t="s">
        <v>196</v>
      </c>
      <c r="D164" s="42" t="s">
        <v>190</v>
      </c>
      <c r="E164" s="44" t="s">
        <v>191</v>
      </c>
      <c r="F164" s="42">
        <v>80</v>
      </c>
      <c r="G164" s="97"/>
      <c r="H164" s="17"/>
      <c r="I164" s="21"/>
    </row>
    <row r="165" s="34" customFormat="1" ht="31.5" customHeight="1" outlineLevel="1" spans="1:9">
      <c r="A165" s="15">
        <v>50</v>
      </c>
      <c r="B165" s="43" t="s">
        <v>204</v>
      </c>
      <c r="C165" s="43" t="s">
        <v>205</v>
      </c>
      <c r="D165" s="42" t="s">
        <v>190</v>
      </c>
      <c r="E165" s="44" t="s">
        <v>191</v>
      </c>
      <c r="F165" s="42">
        <v>350</v>
      </c>
      <c r="G165" s="97"/>
      <c r="H165" s="17"/>
      <c r="I165" s="21"/>
    </row>
    <row r="166" s="34" customFormat="1" ht="31.5" customHeight="1" outlineLevel="1" spans="1:9">
      <c r="A166" s="15">
        <v>51</v>
      </c>
      <c r="B166" s="43" t="s">
        <v>206</v>
      </c>
      <c r="C166" s="43" t="s">
        <v>205</v>
      </c>
      <c r="D166" s="42" t="s">
        <v>190</v>
      </c>
      <c r="E166" s="44" t="s">
        <v>191</v>
      </c>
      <c r="F166" s="42">
        <v>270</v>
      </c>
      <c r="G166" s="97"/>
      <c r="H166" s="17"/>
      <c r="I166" s="21"/>
    </row>
    <row r="167" s="34" customFormat="1" ht="31.5" customHeight="1" outlineLevel="1" spans="1:9">
      <c r="A167" s="15">
        <v>52</v>
      </c>
      <c r="B167" s="43" t="s">
        <v>207</v>
      </c>
      <c r="C167" s="43" t="s">
        <v>208</v>
      </c>
      <c r="D167" s="42" t="s">
        <v>152</v>
      </c>
      <c r="E167" s="44" t="s">
        <v>153</v>
      </c>
      <c r="F167" s="42">
        <v>35</v>
      </c>
      <c r="G167" s="97"/>
      <c r="H167" s="17"/>
      <c r="I167" s="21"/>
    </row>
    <row r="168" s="34" customFormat="1" ht="31.5" customHeight="1" outlineLevel="1" spans="1:9">
      <c r="A168" s="15">
        <v>53</v>
      </c>
      <c r="B168" s="43" t="s">
        <v>209</v>
      </c>
      <c r="C168" s="43" t="s">
        <v>210</v>
      </c>
      <c r="D168" s="42" t="s">
        <v>211</v>
      </c>
      <c r="E168" s="44" t="s">
        <v>212</v>
      </c>
      <c r="F168" s="42">
        <v>1</v>
      </c>
      <c r="G168" s="97"/>
      <c r="H168" s="17"/>
      <c r="I168" s="21"/>
    </row>
    <row r="169" s="34" customFormat="1" ht="31.5" customHeight="1" outlineLevel="1" spans="1:9">
      <c r="A169" s="15">
        <v>54</v>
      </c>
      <c r="B169" s="43" t="s">
        <v>213</v>
      </c>
      <c r="C169" s="43" t="s">
        <v>214</v>
      </c>
      <c r="D169" s="42" t="s">
        <v>211</v>
      </c>
      <c r="E169" s="44" t="s">
        <v>212</v>
      </c>
      <c r="F169" s="42">
        <v>1</v>
      </c>
      <c r="G169" s="97"/>
      <c r="H169" s="17"/>
      <c r="I169" s="21"/>
    </row>
    <row r="170" s="34" customFormat="1" ht="18.75" customHeight="1" outlineLevel="1" spans="1:9">
      <c r="A170" s="15" t="s">
        <v>215</v>
      </c>
      <c r="B170" s="15" t="s">
        <v>216</v>
      </c>
      <c r="C170" s="15"/>
      <c r="D170" s="15"/>
      <c r="E170" s="15"/>
      <c r="F170" s="16"/>
      <c r="G170" s="17"/>
      <c r="H170" s="17"/>
      <c r="I170" s="21"/>
    </row>
    <row r="171" s="34" customFormat="1" ht="18.75" customHeight="1" outlineLevel="1" spans="1:9">
      <c r="A171" s="86">
        <v>53</v>
      </c>
      <c r="B171" s="43" t="s">
        <v>217</v>
      </c>
      <c r="C171" s="43" t="s">
        <v>218</v>
      </c>
      <c r="D171" s="42" t="s">
        <v>152</v>
      </c>
      <c r="E171" s="44" t="s">
        <v>153</v>
      </c>
      <c r="F171" s="42">
        <v>12</v>
      </c>
      <c r="G171" s="17"/>
      <c r="H171" s="17"/>
      <c r="I171" s="21"/>
    </row>
    <row r="172" s="34" customFormat="1" ht="18.75" customHeight="1" outlineLevel="1" spans="1:9">
      <c r="A172" s="86">
        <v>54</v>
      </c>
      <c r="B172" s="43" t="s">
        <v>219</v>
      </c>
      <c r="C172" s="43" t="s">
        <v>196</v>
      </c>
      <c r="D172" s="42" t="s">
        <v>190</v>
      </c>
      <c r="E172" s="44" t="s">
        <v>191</v>
      </c>
      <c r="F172" s="42">
        <v>220</v>
      </c>
      <c r="G172" s="17"/>
      <c r="H172" s="17"/>
      <c r="I172" s="21"/>
    </row>
    <row r="173" s="34" customFormat="1" ht="18.75" customHeight="1" outlineLevel="1" spans="1:9">
      <c r="A173" s="86">
        <v>55</v>
      </c>
      <c r="B173" s="43" t="s">
        <v>220</v>
      </c>
      <c r="C173" s="43" t="s">
        <v>205</v>
      </c>
      <c r="D173" s="42" t="s">
        <v>190</v>
      </c>
      <c r="E173" s="44" t="s">
        <v>191</v>
      </c>
      <c r="F173" s="42">
        <v>60</v>
      </c>
      <c r="G173" s="17"/>
      <c r="H173" s="17"/>
      <c r="I173" s="21"/>
    </row>
    <row r="174" s="34" customFormat="1" ht="18.75" customHeight="1" outlineLevel="1" spans="1:9">
      <c r="A174" s="54" t="s">
        <v>221</v>
      </c>
      <c r="B174" s="54" t="s">
        <v>222</v>
      </c>
      <c r="C174" s="54"/>
      <c r="D174" s="54"/>
      <c r="E174" s="54"/>
      <c r="F174" s="49"/>
      <c r="G174" s="17"/>
      <c r="H174" s="17"/>
      <c r="I174" s="21"/>
    </row>
    <row r="175" s="34" customFormat="1" ht="18.75" customHeight="1" outlineLevel="1" spans="1:9">
      <c r="A175" s="86">
        <v>56</v>
      </c>
      <c r="B175" s="43" t="s">
        <v>223</v>
      </c>
      <c r="C175" s="43" t="s">
        <v>218</v>
      </c>
      <c r="D175" s="42" t="s">
        <v>152</v>
      </c>
      <c r="E175" s="44" t="s">
        <v>153</v>
      </c>
      <c r="F175" s="42">
        <v>15</v>
      </c>
      <c r="G175" s="17"/>
      <c r="H175" s="17"/>
      <c r="I175" s="21"/>
    </row>
    <row r="176" s="34" customFormat="1" ht="18.75" customHeight="1" outlineLevel="1" spans="1:9">
      <c r="A176" s="86">
        <v>57</v>
      </c>
      <c r="B176" s="43" t="s">
        <v>224</v>
      </c>
      <c r="C176" s="43" t="s">
        <v>196</v>
      </c>
      <c r="D176" s="42" t="s">
        <v>190</v>
      </c>
      <c r="E176" s="44" t="s">
        <v>191</v>
      </c>
      <c r="F176" s="42">
        <v>480</v>
      </c>
      <c r="G176" s="17"/>
      <c r="H176" s="17"/>
      <c r="I176" s="21"/>
    </row>
    <row r="177" s="34" customFormat="1" ht="18.75" customHeight="1" outlineLevel="1" spans="1:9">
      <c r="A177" s="86">
        <v>58</v>
      </c>
      <c r="B177" s="43" t="s">
        <v>203</v>
      </c>
      <c r="C177" s="43" t="s">
        <v>196</v>
      </c>
      <c r="D177" s="42" t="s">
        <v>190</v>
      </c>
      <c r="E177" s="44" t="s">
        <v>191</v>
      </c>
      <c r="F177" s="42">
        <v>480</v>
      </c>
      <c r="G177" s="17"/>
      <c r="H177" s="17"/>
      <c r="I177" s="21"/>
    </row>
    <row r="178" s="34" customFormat="1" ht="18.75" customHeight="1" outlineLevel="1" spans="1:9">
      <c r="A178" s="86">
        <v>59</v>
      </c>
      <c r="B178" s="43" t="s">
        <v>225</v>
      </c>
      <c r="C178" s="43" t="s">
        <v>205</v>
      </c>
      <c r="D178" s="42" t="s">
        <v>190</v>
      </c>
      <c r="E178" s="44" t="s">
        <v>191</v>
      </c>
      <c r="F178" s="42">
        <v>80</v>
      </c>
      <c r="G178" s="17"/>
      <c r="H178" s="17"/>
      <c r="I178" s="21"/>
    </row>
    <row r="179" s="34" customFormat="1" ht="18.75" customHeight="1" spans="1:9">
      <c r="A179" s="15" t="s">
        <v>265</v>
      </c>
      <c r="B179" s="15" t="s">
        <v>266</v>
      </c>
      <c r="C179" s="85"/>
      <c r="D179" s="17"/>
      <c r="E179" s="17"/>
      <c r="F179" s="24"/>
      <c r="G179" s="17"/>
      <c r="H179" s="38">
        <f>SUM(H180:H228)</f>
        <v>0</v>
      </c>
      <c r="I179" s="21"/>
    </row>
    <row r="180" s="34" customFormat="1" ht="18.75" customHeight="1" outlineLevel="1" spans="1:9">
      <c r="A180" s="15" t="s">
        <v>148</v>
      </c>
      <c r="B180" s="15" t="s">
        <v>149</v>
      </c>
      <c r="C180" s="15"/>
      <c r="D180" s="15"/>
      <c r="E180" s="15"/>
      <c r="F180" s="24"/>
      <c r="G180" s="17"/>
      <c r="H180" s="17"/>
      <c r="I180" s="21"/>
    </row>
    <row r="181" s="34" customFormat="1" ht="31.5" customHeight="1" outlineLevel="1" spans="1:9">
      <c r="A181" s="15">
        <v>1</v>
      </c>
      <c r="B181" s="43" t="s">
        <v>150</v>
      </c>
      <c r="C181" s="43" t="s">
        <v>151</v>
      </c>
      <c r="D181" s="42" t="s">
        <v>152</v>
      </c>
      <c r="E181" s="44" t="s">
        <v>153</v>
      </c>
      <c r="F181" s="42">
        <v>4</v>
      </c>
      <c r="G181" s="96"/>
      <c r="H181" s="17"/>
      <c r="I181" s="21"/>
    </row>
    <row r="182" s="34" customFormat="1" ht="31.5" customHeight="1" outlineLevel="1" spans="1:9">
      <c r="A182" s="15">
        <v>2</v>
      </c>
      <c r="B182" s="43" t="s">
        <v>154</v>
      </c>
      <c r="C182" s="43" t="s">
        <v>155</v>
      </c>
      <c r="D182" s="42" t="s">
        <v>152</v>
      </c>
      <c r="E182" s="44" t="s">
        <v>153</v>
      </c>
      <c r="F182" s="42">
        <v>16</v>
      </c>
      <c r="G182" s="97"/>
      <c r="H182" s="17"/>
      <c r="I182" s="21"/>
    </row>
    <row r="183" s="34" customFormat="1" ht="31.5" customHeight="1" outlineLevel="1" spans="1:9">
      <c r="A183" s="15">
        <v>3</v>
      </c>
      <c r="B183" s="43" t="s">
        <v>156</v>
      </c>
      <c r="C183" s="43" t="s">
        <v>157</v>
      </c>
      <c r="D183" s="42" t="s">
        <v>152</v>
      </c>
      <c r="E183" s="44" t="s">
        <v>153</v>
      </c>
      <c r="F183" s="42">
        <v>105</v>
      </c>
      <c r="G183" s="96"/>
      <c r="H183" s="17"/>
      <c r="I183" s="21"/>
    </row>
    <row r="184" s="34" customFormat="1" ht="31.5" customHeight="1" outlineLevel="1" spans="1:9">
      <c r="A184" s="15">
        <v>4</v>
      </c>
      <c r="B184" s="43" t="s">
        <v>158</v>
      </c>
      <c r="C184" s="43" t="s">
        <v>159</v>
      </c>
      <c r="D184" s="42" t="s">
        <v>152</v>
      </c>
      <c r="E184" s="44" t="s">
        <v>153</v>
      </c>
      <c r="F184" s="42">
        <v>14</v>
      </c>
      <c r="G184" s="97"/>
      <c r="H184" s="17"/>
      <c r="I184" s="21"/>
    </row>
    <row r="185" s="34" customFormat="1" ht="31.5" customHeight="1" outlineLevel="1" spans="1:9">
      <c r="A185" s="15">
        <v>5</v>
      </c>
      <c r="B185" s="43" t="s">
        <v>160</v>
      </c>
      <c r="C185" s="43" t="s">
        <v>161</v>
      </c>
      <c r="D185" s="42" t="s">
        <v>152</v>
      </c>
      <c r="E185" s="44" t="s">
        <v>153</v>
      </c>
      <c r="F185" s="42">
        <v>6</v>
      </c>
      <c r="G185" s="96"/>
      <c r="H185" s="17"/>
      <c r="I185" s="21"/>
    </row>
    <row r="186" s="34" customFormat="1" ht="31.5" customHeight="1" outlineLevel="1" spans="1:9">
      <c r="A186" s="15">
        <v>6</v>
      </c>
      <c r="B186" s="43" t="s">
        <v>162</v>
      </c>
      <c r="C186" s="43" t="s">
        <v>163</v>
      </c>
      <c r="D186" s="42" t="s">
        <v>152</v>
      </c>
      <c r="E186" s="44" t="s">
        <v>153</v>
      </c>
      <c r="F186" s="42">
        <v>1</v>
      </c>
      <c r="G186" s="97"/>
      <c r="H186" s="17"/>
      <c r="I186" s="21"/>
    </row>
    <row r="187" s="34" customFormat="1" ht="31.5" customHeight="1" outlineLevel="1" spans="1:9">
      <c r="A187" s="15">
        <v>7</v>
      </c>
      <c r="B187" s="43" t="s">
        <v>164</v>
      </c>
      <c r="C187" s="43" t="s">
        <v>165</v>
      </c>
      <c r="D187" s="42" t="s">
        <v>152</v>
      </c>
      <c r="E187" s="44" t="s">
        <v>153</v>
      </c>
      <c r="F187" s="42">
        <v>7</v>
      </c>
      <c r="G187" s="96"/>
      <c r="H187" s="17"/>
      <c r="I187" s="21"/>
    </row>
    <row r="188" s="34" customFormat="1" ht="31.5" customHeight="1" outlineLevel="1" spans="1:9">
      <c r="A188" s="15">
        <v>8</v>
      </c>
      <c r="B188" s="43" t="s">
        <v>166</v>
      </c>
      <c r="C188" s="43" t="s">
        <v>167</v>
      </c>
      <c r="D188" s="42" t="s">
        <v>152</v>
      </c>
      <c r="E188" s="44" t="s">
        <v>153</v>
      </c>
      <c r="F188" s="42">
        <v>7</v>
      </c>
      <c r="G188" s="97"/>
      <c r="H188" s="17"/>
      <c r="I188" s="21"/>
    </row>
    <row r="189" s="34" customFormat="1" ht="31.5" customHeight="1" outlineLevel="1" spans="1:9">
      <c r="A189" s="15">
        <v>9</v>
      </c>
      <c r="B189" s="43" t="s">
        <v>168</v>
      </c>
      <c r="C189" s="43" t="s">
        <v>228</v>
      </c>
      <c r="D189" s="42" t="s">
        <v>152</v>
      </c>
      <c r="E189" s="44" t="s">
        <v>153</v>
      </c>
      <c r="F189" s="42">
        <v>30</v>
      </c>
      <c r="G189" s="96"/>
      <c r="H189" s="17"/>
      <c r="I189" s="21"/>
    </row>
    <row r="190" s="34" customFormat="1" ht="31.5" customHeight="1" outlineLevel="1" spans="1:9">
      <c r="A190" s="15">
        <v>10</v>
      </c>
      <c r="B190" s="43" t="s">
        <v>170</v>
      </c>
      <c r="C190" s="43" t="s">
        <v>171</v>
      </c>
      <c r="D190" s="42" t="s">
        <v>152</v>
      </c>
      <c r="E190" s="44" t="s">
        <v>153</v>
      </c>
      <c r="F190" s="42">
        <v>8</v>
      </c>
      <c r="G190" s="97"/>
      <c r="H190" s="17"/>
      <c r="I190" s="21"/>
    </row>
    <row r="191" s="34" customFormat="1" ht="31.5" customHeight="1" outlineLevel="1" spans="1:9">
      <c r="A191" s="15">
        <v>11</v>
      </c>
      <c r="B191" s="43" t="s">
        <v>172</v>
      </c>
      <c r="C191" s="43" t="s">
        <v>229</v>
      </c>
      <c r="D191" s="42" t="s">
        <v>152</v>
      </c>
      <c r="E191" s="44" t="s">
        <v>153</v>
      </c>
      <c r="F191" s="42">
        <v>20</v>
      </c>
      <c r="G191" s="96"/>
      <c r="H191" s="17"/>
      <c r="I191" s="21"/>
    </row>
    <row r="192" s="34" customFormat="1" ht="31.5" customHeight="1" outlineLevel="1" spans="1:9">
      <c r="A192" s="15">
        <v>12</v>
      </c>
      <c r="B192" s="43" t="s">
        <v>174</v>
      </c>
      <c r="C192" s="43" t="s">
        <v>175</v>
      </c>
      <c r="D192" s="42" t="s">
        <v>152</v>
      </c>
      <c r="E192" s="44" t="s">
        <v>153</v>
      </c>
      <c r="F192" s="42">
        <v>7</v>
      </c>
      <c r="G192" s="97"/>
      <c r="H192" s="17"/>
      <c r="I192" s="21"/>
    </row>
    <row r="193" s="34" customFormat="1" ht="31.5" customHeight="1" outlineLevel="1" spans="1:9">
      <c r="A193" s="15">
        <v>13</v>
      </c>
      <c r="B193" s="43" t="s">
        <v>176</v>
      </c>
      <c r="C193" s="43" t="s">
        <v>177</v>
      </c>
      <c r="D193" s="42" t="s">
        <v>152</v>
      </c>
      <c r="E193" s="44" t="s">
        <v>153</v>
      </c>
      <c r="F193" s="42">
        <v>13</v>
      </c>
      <c r="G193" s="96"/>
      <c r="H193" s="17"/>
      <c r="I193" s="21"/>
    </row>
    <row r="194" s="34" customFormat="1" ht="31.5" customHeight="1" outlineLevel="1" spans="1:9">
      <c r="A194" s="15">
        <v>14</v>
      </c>
      <c r="B194" s="43" t="s">
        <v>178</v>
      </c>
      <c r="C194" s="43" t="s">
        <v>179</v>
      </c>
      <c r="D194" s="42" t="s">
        <v>152</v>
      </c>
      <c r="E194" s="44" t="s">
        <v>153</v>
      </c>
      <c r="F194" s="42">
        <v>5</v>
      </c>
      <c r="G194" s="97"/>
      <c r="H194" s="17"/>
      <c r="I194" s="21"/>
    </row>
    <row r="195" s="34" customFormat="1" ht="31.5" customHeight="1" outlineLevel="1" spans="1:9">
      <c r="A195" s="15">
        <v>15</v>
      </c>
      <c r="B195" s="43" t="s">
        <v>180</v>
      </c>
      <c r="C195" s="43" t="s">
        <v>181</v>
      </c>
      <c r="D195" s="42" t="s">
        <v>152</v>
      </c>
      <c r="E195" s="44" t="s">
        <v>153</v>
      </c>
      <c r="F195" s="42">
        <v>3</v>
      </c>
      <c r="G195" s="96"/>
      <c r="H195" s="17"/>
      <c r="I195" s="21"/>
    </row>
    <row r="196" s="34" customFormat="1" ht="31.5" customHeight="1" outlineLevel="1" spans="1:9">
      <c r="A196" s="15">
        <v>16</v>
      </c>
      <c r="B196" s="43" t="s">
        <v>182</v>
      </c>
      <c r="C196" s="43" t="s">
        <v>183</v>
      </c>
      <c r="D196" s="42" t="s">
        <v>152</v>
      </c>
      <c r="E196" s="44" t="s">
        <v>153</v>
      </c>
      <c r="F196" s="42">
        <v>3</v>
      </c>
      <c r="G196" s="97"/>
      <c r="H196" s="17"/>
      <c r="I196" s="21"/>
    </row>
    <row r="197" s="34" customFormat="1" ht="31.5" customHeight="1" outlineLevel="1" spans="1:9">
      <c r="A197" s="15">
        <v>17</v>
      </c>
      <c r="B197" s="43" t="s">
        <v>184</v>
      </c>
      <c r="C197" s="43" t="s">
        <v>185</v>
      </c>
      <c r="D197" s="42" t="s">
        <v>152</v>
      </c>
      <c r="E197" s="44" t="s">
        <v>153</v>
      </c>
      <c r="F197" s="42">
        <v>7</v>
      </c>
      <c r="G197" s="96"/>
      <c r="H197" s="17"/>
      <c r="I197" s="21"/>
    </row>
    <row r="198" s="34" customFormat="1" ht="31.5" customHeight="1" outlineLevel="1" spans="1:9">
      <c r="A198" s="15">
        <v>18</v>
      </c>
      <c r="B198" s="43" t="s">
        <v>186</v>
      </c>
      <c r="C198" s="43" t="s">
        <v>187</v>
      </c>
      <c r="D198" s="42" t="s">
        <v>152</v>
      </c>
      <c r="E198" s="44" t="s">
        <v>153</v>
      </c>
      <c r="F198" s="42">
        <v>2</v>
      </c>
      <c r="G198" s="97"/>
      <c r="H198" s="17"/>
      <c r="I198" s="21"/>
    </row>
    <row r="199" s="34" customFormat="1" ht="36" customHeight="1" outlineLevel="1" spans="1:9">
      <c r="A199" s="15">
        <v>19</v>
      </c>
      <c r="B199" s="43" t="s">
        <v>264</v>
      </c>
      <c r="C199" s="43" t="s">
        <v>189</v>
      </c>
      <c r="D199" s="42" t="s">
        <v>190</v>
      </c>
      <c r="E199" s="44" t="s">
        <v>191</v>
      </c>
      <c r="F199" s="42">
        <v>20</v>
      </c>
      <c r="G199" s="97"/>
      <c r="H199" s="17"/>
      <c r="I199" s="21"/>
    </row>
    <row r="200" s="34" customFormat="1" ht="36" customHeight="1" outlineLevel="1" spans="1:9">
      <c r="A200" s="15">
        <v>20</v>
      </c>
      <c r="B200" s="43" t="s">
        <v>193</v>
      </c>
      <c r="C200" s="43" t="s">
        <v>189</v>
      </c>
      <c r="D200" s="42" t="s">
        <v>190</v>
      </c>
      <c r="E200" s="44" t="s">
        <v>191</v>
      </c>
      <c r="F200" s="42">
        <v>190</v>
      </c>
      <c r="G200" s="96"/>
      <c r="H200" s="17"/>
      <c r="I200" s="21"/>
    </row>
    <row r="201" s="34" customFormat="1" ht="36" customHeight="1" outlineLevel="1" spans="1:9">
      <c r="A201" s="15">
        <v>21</v>
      </c>
      <c r="B201" s="43" t="s">
        <v>194</v>
      </c>
      <c r="C201" s="43" t="s">
        <v>189</v>
      </c>
      <c r="D201" s="42" t="s">
        <v>190</v>
      </c>
      <c r="E201" s="44" t="s">
        <v>191</v>
      </c>
      <c r="F201" s="42">
        <v>20</v>
      </c>
      <c r="G201" s="97"/>
      <c r="H201" s="17"/>
      <c r="I201" s="21"/>
    </row>
    <row r="202" s="34" customFormat="1" ht="27" customHeight="1" outlineLevel="1" spans="1:9">
      <c r="A202" s="15">
        <v>22</v>
      </c>
      <c r="B202" s="43" t="s">
        <v>195</v>
      </c>
      <c r="C202" s="43" t="s">
        <v>196</v>
      </c>
      <c r="D202" s="42" t="s">
        <v>190</v>
      </c>
      <c r="E202" s="44" t="s">
        <v>191</v>
      </c>
      <c r="F202" s="42">
        <v>520</v>
      </c>
      <c r="G202" s="97"/>
      <c r="H202" s="17"/>
      <c r="I202" s="21"/>
    </row>
    <row r="203" s="34" customFormat="1" ht="27" customHeight="1" outlineLevel="1" spans="1:9">
      <c r="A203" s="15">
        <v>23</v>
      </c>
      <c r="B203" s="43" t="s">
        <v>197</v>
      </c>
      <c r="C203" s="43" t="s">
        <v>196</v>
      </c>
      <c r="D203" s="42" t="s">
        <v>190</v>
      </c>
      <c r="E203" s="44" t="s">
        <v>191</v>
      </c>
      <c r="F203" s="42">
        <v>230</v>
      </c>
      <c r="G203" s="96"/>
      <c r="H203" s="17"/>
      <c r="I203" s="21"/>
    </row>
    <row r="204" s="34" customFormat="1" ht="27" customHeight="1" outlineLevel="1" spans="1:9">
      <c r="A204" s="15">
        <v>24</v>
      </c>
      <c r="B204" s="43" t="s">
        <v>202</v>
      </c>
      <c r="C204" s="43" t="s">
        <v>196</v>
      </c>
      <c r="D204" s="42" t="s">
        <v>190</v>
      </c>
      <c r="E204" s="44" t="s">
        <v>191</v>
      </c>
      <c r="F204" s="42">
        <v>80</v>
      </c>
      <c r="G204" s="97"/>
      <c r="H204" s="17"/>
      <c r="I204" s="21"/>
    </row>
    <row r="205" s="34" customFormat="1" ht="27" customHeight="1" outlineLevel="1" spans="1:9">
      <c r="A205" s="15">
        <v>25</v>
      </c>
      <c r="B205" s="43" t="s">
        <v>203</v>
      </c>
      <c r="C205" s="43" t="s">
        <v>196</v>
      </c>
      <c r="D205" s="42" t="s">
        <v>190</v>
      </c>
      <c r="E205" s="44" t="s">
        <v>191</v>
      </c>
      <c r="F205" s="42">
        <v>80</v>
      </c>
      <c r="G205" s="96"/>
      <c r="H205" s="17"/>
      <c r="I205" s="21"/>
    </row>
    <row r="206" s="34" customFormat="1" ht="27" customHeight="1" outlineLevel="1" spans="1:9">
      <c r="A206" s="15">
        <v>26</v>
      </c>
      <c r="B206" s="43" t="s">
        <v>198</v>
      </c>
      <c r="C206" s="43" t="s">
        <v>196</v>
      </c>
      <c r="D206" s="42" t="s">
        <v>190</v>
      </c>
      <c r="E206" s="44" t="s">
        <v>191</v>
      </c>
      <c r="F206" s="42">
        <v>150</v>
      </c>
      <c r="G206" s="97"/>
      <c r="H206" s="17"/>
      <c r="I206" s="21"/>
    </row>
    <row r="207" s="34" customFormat="1" ht="27" customHeight="1" outlineLevel="1" spans="1:9">
      <c r="A207" s="15">
        <v>27</v>
      </c>
      <c r="B207" s="43" t="s">
        <v>199</v>
      </c>
      <c r="C207" s="43" t="s">
        <v>196</v>
      </c>
      <c r="D207" s="42" t="s">
        <v>190</v>
      </c>
      <c r="E207" s="44" t="s">
        <v>191</v>
      </c>
      <c r="F207" s="42">
        <v>150</v>
      </c>
      <c r="G207" s="96"/>
      <c r="H207" s="17"/>
      <c r="I207" s="21"/>
    </row>
    <row r="208" s="34" customFormat="1" ht="27" customHeight="1" outlineLevel="1" spans="1:9">
      <c r="A208" s="15">
        <v>28</v>
      </c>
      <c r="B208" s="43" t="s">
        <v>200</v>
      </c>
      <c r="C208" s="43" t="s">
        <v>196</v>
      </c>
      <c r="D208" s="42" t="s">
        <v>190</v>
      </c>
      <c r="E208" s="44" t="s">
        <v>191</v>
      </c>
      <c r="F208" s="42">
        <v>480</v>
      </c>
      <c r="G208" s="97"/>
      <c r="H208" s="17"/>
      <c r="I208" s="21"/>
    </row>
    <row r="209" s="34" customFormat="1" ht="27" customHeight="1" outlineLevel="1" spans="1:9">
      <c r="A209" s="15">
        <v>29</v>
      </c>
      <c r="B209" s="43" t="s">
        <v>201</v>
      </c>
      <c r="C209" s="43" t="s">
        <v>196</v>
      </c>
      <c r="D209" s="42" t="s">
        <v>190</v>
      </c>
      <c r="E209" s="44" t="s">
        <v>191</v>
      </c>
      <c r="F209" s="42">
        <v>260</v>
      </c>
      <c r="G209" s="96"/>
      <c r="H209" s="17"/>
      <c r="I209" s="21"/>
    </row>
    <row r="210" s="34" customFormat="1" ht="27" customHeight="1" outlineLevel="1" spans="1:9">
      <c r="A210" s="15">
        <v>30</v>
      </c>
      <c r="B210" s="43" t="s">
        <v>195</v>
      </c>
      <c r="C210" s="43" t="s">
        <v>196</v>
      </c>
      <c r="D210" s="42" t="s">
        <v>190</v>
      </c>
      <c r="E210" s="44" t="s">
        <v>191</v>
      </c>
      <c r="F210" s="42">
        <v>950</v>
      </c>
      <c r="G210" s="97"/>
      <c r="H210" s="17"/>
      <c r="I210" s="21"/>
    </row>
    <row r="211" s="34" customFormat="1" ht="27" customHeight="1" outlineLevel="1" spans="1:9">
      <c r="A211" s="15">
        <v>31</v>
      </c>
      <c r="B211" s="43" t="s">
        <v>197</v>
      </c>
      <c r="C211" s="43" t="s">
        <v>196</v>
      </c>
      <c r="D211" s="42" t="s">
        <v>190</v>
      </c>
      <c r="E211" s="44" t="s">
        <v>191</v>
      </c>
      <c r="F211" s="42">
        <v>1360</v>
      </c>
      <c r="G211" s="96"/>
      <c r="H211" s="17"/>
      <c r="I211" s="21"/>
    </row>
    <row r="212" s="34" customFormat="1" ht="27" customHeight="1" outlineLevel="1" spans="1:9">
      <c r="A212" s="15">
        <v>32</v>
      </c>
      <c r="B212" s="43" t="s">
        <v>202</v>
      </c>
      <c r="C212" s="43" t="s">
        <v>196</v>
      </c>
      <c r="D212" s="42" t="s">
        <v>190</v>
      </c>
      <c r="E212" s="44" t="s">
        <v>191</v>
      </c>
      <c r="F212" s="42">
        <v>250</v>
      </c>
      <c r="G212" s="97"/>
      <c r="H212" s="17"/>
      <c r="I212" s="21"/>
    </row>
    <row r="213" s="34" customFormat="1" ht="27" customHeight="1" outlineLevel="1" spans="1:9">
      <c r="A213" s="15">
        <v>33</v>
      </c>
      <c r="B213" s="43" t="s">
        <v>203</v>
      </c>
      <c r="C213" s="43" t="s">
        <v>196</v>
      </c>
      <c r="D213" s="42" t="s">
        <v>190</v>
      </c>
      <c r="E213" s="44" t="s">
        <v>191</v>
      </c>
      <c r="F213" s="42">
        <v>380</v>
      </c>
      <c r="G213" s="96"/>
      <c r="H213" s="17"/>
      <c r="I213" s="21"/>
    </row>
    <row r="214" s="34" customFormat="1" ht="27" customHeight="1" outlineLevel="1" spans="1:9">
      <c r="A214" s="15">
        <v>34</v>
      </c>
      <c r="B214" s="43" t="s">
        <v>259</v>
      </c>
      <c r="C214" s="43" t="s">
        <v>196</v>
      </c>
      <c r="D214" s="42" t="s">
        <v>190</v>
      </c>
      <c r="E214" s="44" t="s">
        <v>191</v>
      </c>
      <c r="F214" s="42">
        <v>60</v>
      </c>
      <c r="G214" s="97"/>
      <c r="H214" s="17"/>
      <c r="I214" s="21"/>
    </row>
    <row r="215" s="34" customFormat="1" ht="27" customHeight="1" outlineLevel="1" spans="1:9">
      <c r="A215" s="15">
        <v>35</v>
      </c>
      <c r="B215" s="43" t="s">
        <v>204</v>
      </c>
      <c r="C215" s="43" t="s">
        <v>205</v>
      </c>
      <c r="D215" s="42" t="s">
        <v>190</v>
      </c>
      <c r="E215" s="44" t="s">
        <v>191</v>
      </c>
      <c r="F215" s="42">
        <v>640</v>
      </c>
      <c r="G215" s="96"/>
      <c r="H215" s="17"/>
      <c r="I215" s="21"/>
    </row>
    <row r="216" s="34" customFormat="1" ht="27" customHeight="1" outlineLevel="1" spans="1:9">
      <c r="A216" s="15">
        <v>36</v>
      </c>
      <c r="B216" s="43" t="s">
        <v>206</v>
      </c>
      <c r="C216" s="43" t="s">
        <v>205</v>
      </c>
      <c r="D216" s="42" t="s">
        <v>190</v>
      </c>
      <c r="E216" s="44" t="s">
        <v>191</v>
      </c>
      <c r="F216" s="42">
        <v>620</v>
      </c>
      <c r="G216" s="97"/>
      <c r="H216" s="17"/>
      <c r="I216" s="21"/>
    </row>
    <row r="217" s="34" customFormat="1" ht="27" customHeight="1" outlineLevel="1" spans="1:9">
      <c r="A217" s="15">
        <v>37</v>
      </c>
      <c r="B217" s="43" t="s">
        <v>207</v>
      </c>
      <c r="C217" s="43" t="s">
        <v>208</v>
      </c>
      <c r="D217" s="42" t="s">
        <v>152</v>
      </c>
      <c r="E217" s="44" t="s">
        <v>153</v>
      </c>
      <c r="F217" s="42">
        <v>76</v>
      </c>
      <c r="G217" s="96"/>
      <c r="H217" s="17"/>
      <c r="I217" s="21"/>
    </row>
    <row r="218" s="34" customFormat="1" ht="33.75" customHeight="1" outlineLevel="1" spans="1:9">
      <c r="A218" s="15">
        <v>38</v>
      </c>
      <c r="B218" s="43" t="s">
        <v>209</v>
      </c>
      <c r="C218" s="43" t="s">
        <v>210</v>
      </c>
      <c r="D218" s="42" t="s">
        <v>211</v>
      </c>
      <c r="E218" s="44" t="s">
        <v>212</v>
      </c>
      <c r="F218" s="42">
        <v>1</v>
      </c>
      <c r="G218" s="97"/>
      <c r="H218" s="17"/>
      <c r="I218" s="21"/>
    </row>
    <row r="219" s="34" customFormat="1" ht="27" customHeight="1" outlineLevel="1" spans="1:9">
      <c r="A219" s="15">
        <v>39</v>
      </c>
      <c r="B219" s="43" t="s">
        <v>213</v>
      </c>
      <c r="C219" s="43" t="s">
        <v>214</v>
      </c>
      <c r="D219" s="42" t="s">
        <v>211</v>
      </c>
      <c r="E219" s="44" t="s">
        <v>212</v>
      </c>
      <c r="F219" s="42">
        <v>1</v>
      </c>
      <c r="G219" s="96"/>
      <c r="H219" s="17"/>
      <c r="I219" s="21"/>
    </row>
    <row r="220" s="34" customFormat="1" ht="18.75" customHeight="1" outlineLevel="1" spans="1:10">
      <c r="A220" s="15" t="s">
        <v>215</v>
      </c>
      <c r="B220" s="15" t="s">
        <v>216</v>
      </c>
      <c r="C220" s="15"/>
      <c r="D220" s="15"/>
      <c r="E220" s="15"/>
      <c r="F220" s="43"/>
      <c r="G220" s="43"/>
      <c r="H220" s="42"/>
      <c r="I220" s="44"/>
      <c r="J220" s="42"/>
    </row>
    <row r="221" s="34" customFormat="1" ht="42" customHeight="1" outlineLevel="1" spans="1:10">
      <c r="A221" s="86">
        <v>53</v>
      </c>
      <c r="B221" s="43" t="s">
        <v>217</v>
      </c>
      <c r="C221" s="43" t="s">
        <v>218</v>
      </c>
      <c r="D221" s="42" t="s">
        <v>152</v>
      </c>
      <c r="E221" s="44" t="s">
        <v>153</v>
      </c>
      <c r="F221" s="24">
        <v>16</v>
      </c>
      <c r="G221" s="43"/>
      <c r="H221" s="42"/>
      <c r="I221" s="44"/>
      <c r="J221" s="42"/>
    </row>
    <row r="222" s="34" customFormat="1" ht="30" customHeight="1" outlineLevel="1" spans="1:9">
      <c r="A222" s="86">
        <v>54</v>
      </c>
      <c r="B222" s="43" t="s">
        <v>219</v>
      </c>
      <c r="C222" s="43" t="s">
        <v>196</v>
      </c>
      <c r="D222" s="42" t="s">
        <v>190</v>
      </c>
      <c r="E222" s="44" t="s">
        <v>191</v>
      </c>
      <c r="F222" s="24">
        <v>250</v>
      </c>
      <c r="G222" s="17"/>
      <c r="H222" s="17"/>
      <c r="I222" s="21"/>
    </row>
    <row r="223" s="34" customFormat="1" ht="30" customHeight="1" outlineLevel="1" spans="1:9">
      <c r="A223" s="86">
        <v>55</v>
      </c>
      <c r="B223" s="43" t="s">
        <v>220</v>
      </c>
      <c r="C223" s="43" t="s">
        <v>205</v>
      </c>
      <c r="D223" s="42" t="s">
        <v>190</v>
      </c>
      <c r="E223" s="44" t="s">
        <v>191</v>
      </c>
      <c r="F223" s="24">
        <v>60</v>
      </c>
      <c r="G223" s="17"/>
      <c r="H223" s="17"/>
      <c r="I223" s="21"/>
    </row>
    <row r="224" s="34" customFormat="1" ht="18.75" customHeight="1" outlineLevel="1" spans="1:9">
      <c r="A224" s="54" t="s">
        <v>221</v>
      </c>
      <c r="B224" s="54" t="s">
        <v>222</v>
      </c>
      <c r="C224" s="54"/>
      <c r="D224" s="54"/>
      <c r="E224" s="54"/>
      <c r="F224" s="24"/>
      <c r="G224" s="17"/>
      <c r="H224" s="17"/>
      <c r="I224" s="21"/>
    </row>
    <row r="225" s="34" customFormat="1" ht="44.25" customHeight="1" outlineLevel="1" spans="1:9">
      <c r="A225" s="86">
        <v>56</v>
      </c>
      <c r="B225" s="43" t="s">
        <v>223</v>
      </c>
      <c r="C225" s="43" t="s">
        <v>218</v>
      </c>
      <c r="D225" s="42" t="s">
        <v>152</v>
      </c>
      <c r="E225" s="44" t="s">
        <v>153</v>
      </c>
      <c r="F225" s="24">
        <v>10</v>
      </c>
      <c r="G225" s="17"/>
      <c r="H225" s="17"/>
      <c r="I225" s="21"/>
    </row>
    <row r="226" s="34" customFormat="1" ht="31.5" customHeight="1" outlineLevel="1" spans="1:9">
      <c r="A226" s="86">
        <v>57</v>
      </c>
      <c r="B226" s="43" t="s">
        <v>224</v>
      </c>
      <c r="C226" s="43" t="s">
        <v>196</v>
      </c>
      <c r="D226" s="42" t="s">
        <v>190</v>
      </c>
      <c r="E226" s="44" t="s">
        <v>191</v>
      </c>
      <c r="F226" s="24">
        <v>360</v>
      </c>
      <c r="G226" s="17"/>
      <c r="H226" s="17"/>
      <c r="I226" s="21"/>
    </row>
    <row r="227" s="34" customFormat="1" ht="31.5" customHeight="1" outlineLevel="1" spans="1:9">
      <c r="A227" s="86">
        <v>58</v>
      </c>
      <c r="B227" s="43" t="s">
        <v>203</v>
      </c>
      <c r="C227" s="43" t="s">
        <v>196</v>
      </c>
      <c r="D227" s="42" t="s">
        <v>190</v>
      </c>
      <c r="E227" s="44" t="s">
        <v>191</v>
      </c>
      <c r="F227" s="24">
        <v>360</v>
      </c>
      <c r="G227" s="17"/>
      <c r="H227" s="17"/>
      <c r="I227" s="21"/>
    </row>
    <row r="228" s="34" customFormat="1" ht="31.5" customHeight="1" outlineLevel="1" spans="1:9">
      <c r="A228" s="86">
        <v>59</v>
      </c>
      <c r="B228" s="43" t="s">
        <v>225</v>
      </c>
      <c r="C228" s="43" t="s">
        <v>205</v>
      </c>
      <c r="D228" s="42" t="s">
        <v>190</v>
      </c>
      <c r="E228" s="44" t="s">
        <v>191</v>
      </c>
      <c r="F228" s="24">
        <v>60</v>
      </c>
      <c r="G228" s="17"/>
      <c r="H228" s="17"/>
      <c r="I228" s="21"/>
    </row>
    <row r="229" s="34" customFormat="1" ht="18.75" customHeight="1" spans="1:9">
      <c r="A229" s="15" t="s">
        <v>267</v>
      </c>
      <c r="B229" s="15" t="s">
        <v>268</v>
      </c>
      <c r="C229" s="98"/>
      <c r="D229" s="17"/>
      <c r="E229" s="17"/>
      <c r="F229" s="24"/>
      <c r="G229" s="17"/>
      <c r="H229" s="38">
        <f>SUM(H230:H240)</f>
        <v>0</v>
      </c>
      <c r="I229" s="21"/>
    </row>
    <row r="230" s="34" customFormat="1" ht="27.75" customHeight="1" outlineLevel="1" spans="1:9">
      <c r="A230" s="17">
        <v>1</v>
      </c>
      <c r="B230" s="43" t="s">
        <v>259</v>
      </c>
      <c r="C230" s="43" t="s">
        <v>196</v>
      </c>
      <c r="D230" s="42" t="s">
        <v>190</v>
      </c>
      <c r="E230" s="44" t="s">
        <v>191</v>
      </c>
      <c r="F230" s="24">
        <v>1150</v>
      </c>
      <c r="G230" s="17"/>
      <c r="H230" s="17"/>
      <c r="I230" s="21"/>
    </row>
    <row r="231" s="34" customFormat="1" ht="27.75" customHeight="1" outlineLevel="1" spans="1:9">
      <c r="A231" s="17">
        <v>2</v>
      </c>
      <c r="B231" s="43" t="s">
        <v>269</v>
      </c>
      <c r="C231" s="43" t="s">
        <v>196</v>
      </c>
      <c r="D231" s="42" t="s">
        <v>190</v>
      </c>
      <c r="E231" s="44" t="s">
        <v>191</v>
      </c>
      <c r="F231" s="24">
        <v>5360</v>
      </c>
      <c r="G231" s="17"/>
      <c r="H231" s="17"/>
      <c r="I231" s="21"/>
    </row>
    <row r="232" s="34" customFormat="1" ht="27.75" customHeight="1" outlineLevel="1" spans="1:9">
      <c r="A232" s="17">
        <v>3</v>
      </c>
      <c r="B232" s="43" t="s">
        <v>270</v>
      </c>
      <c r="C232" s="43" t="s">
        <v>196</v>
      </c>
      <c r="D232" s="42" t="s">
        <v>190</v>
      </c>
      <c r="E232" s="44" t="s">
        <v>191</v>
      </c>
      <c r="F232" s="24">
        <v>2350</v>
      </c>
      <c r="G232" s="17"/>
      <c r="H232" s="17"/>
      <c r="I232" s="21"/>
    </row>
    <row r="233" s="34" customFormat="1" ht="27.75" customHeight="1" outlineLevel="1" spans="1:9">
      <c r="A233" s="17">
        <v>4</v>
      </c>
      <c r="B233" s="43" t="s">
        <v>271</v>
      </c>
      <c r="C233" s="43" t="s">
        <v>196</v>
      </c>
      <c r="D233" s="42" t="s">
        <v>190</v>
      </c>
      <c r="E233" s="44" t="s">
        <v>191</v>
      </c>
      <c r="F233" s="24">
        <v>1168</v>
      </c>
      <c r="G233" s="17"/>
      <c r="H233" s="17"/>
      <c r="I233" s="21"/>
    </row>
    <row r="234" s="34" customFormat="1" ht="27.75" customHeight="1" outlineLevel="1" spans="1:9">
      <c r="A234" s="17">
        <v>5</v>
      </c>
      <c r="B234" s="43" t="s">
        <v>272</v>
      </c>
      <c r="C234" s="43" t="s">
        <v>196</v>
      </c>
      <c r="D234" s="42" t="s">
        <v>190</v>
      </c>
      <c r="E234" s="44" t="s">
        <v>191</v>
      </c>
      <c r="F234" s="24">
        <v>680</v>
      </c>
      <c r="G234" s="17"/>
      <c r="H234" s="17"/>
      <c r="I234" s="21"/>
    </row>
    <row r="235" s="34" customFormat="1" ht="27.75" customHeight="1" outlineLevel="1" spans="1:9">
      <c r="A235" s="17">
        <v>6</v>
      </c>
      <c r="B235" s="43" t="s">
        <v>273</v>
      </c>
      <c r="C235" s="43" t="s">
        <v>196</v>
      </c>
      <c r="D235" s="42" t="s">
        <v>190</v>
      </c>
      <c r="E235" s="44" t="s">
        <v>191</v>
      </c>
      <c r="F235" s="24">
        <v>680</v>
      </c>
      <c r="G235" s="17"/>
      <c r="H235" s="17"/>
      <c r="I235" s="21"/>
    </row>
    <row r="236" s="34" customFormat="1" ht="27.75" customHeight="1" outlineLevel="1" spans="1:9">
      <c r="A236" s="17">
        <v>7</v>
      </c>
      <c r="B236" s="43" t="s">
        <v>274</v>
      </c>
      <c r="C236" s="43" t="s">
        <v>196</v>
      </c>
      <c r="D236" s="42" t="s">
        <v>190</v>
      </c>
      <c r="E236" s="44" t="s">
        <v>191</v>
      </c>
      <c r="F236" s="24">
        <v>2780</v>
      </c>
      <c r="G236" s="17"/>
      <c r="H236" s="17"/>
      <c r="I236" s="21"/>
    </row>
    <row r="237" s="34" customFormat="1" ht="27.75" customHeight="1" outlineLevel="1" spans="1:9">
      <c r="A237" s="17">
        <v>8</v>
      </c>
      <c r="B237" s="43" t="s">
        <v>275</v>
      </c>
      <c r="C237" s="43" t="s">
        <v>276</v>
      </c>
      <c r="D237" s="42" t="s">
        <v>190</v>
      </c>
      <c r="E237" s="44" t="s">
        <v>191</v>
      </c>
      <c r="F237" s="24">
        <v>990</v>
      </c>
      <c r="G237" s="17"/>
      <c r="H237" s="17"/>
      <c r="I237" s="21"/>
    </row>
    <row r="238" s="34" customFormat="1" ht="27.75" customHeight="1" outlineLevel="1" spans="1:9">
      <c r="A238" s="17">
        <v>9</v>
      </c>
      <c r="B238" s="43" t="s">
        <v>277</v>
      </c>
      <c r="C238" s="43" t="s">
        <v>276</v>
      </c>
      <c r="D238" s="42" t="s">
        <v>190</v>
      </c>
      <c r="E238" s="44" t="s">
        <v>191</v>
      </c>
      <c r="F238" s="24">
        <v>380</v>
      </c>
      <c r="G238" s="17"/>
      <c r="H238" s="17"/>
      <c r="I238" s="21"/>
    </row>
    <row r="239" s="34" customFormat="1" ht="28.5" customHeight="1" outlineLevel="1" spans="1:9">
      <c r="A239" s="17">
        <v>10</v>
      </c>
      <c r="B239" s="43" t="s">
        <v>217</v>
      </c>
      <c r="C239" s="43" t="s">
        <v>278</v>
      </c>
      <c r="D239" s="42" t="s">
        <v>152</v>
      </c>
      <c r="E239" s="44" t="s">
        <v>153</v>
      </c>
      <c r="F239" s="24">
        <v>30</v>
      </c>
      <c r="G239" s="17"/>
      <c r="H239" s="17"/>
      <c r="I239" s="21"/>
    </row>
    <row r="240" s="34" customFormat="1" ht="39.75" customHeight="1" outlineLevel="1" spans="1:9">
      <c r="A240" s="17">
        <v>11</v>
      </c>
      <c r="B240" s="43" t="s">
        <v>223</v>
      </c>
      <c r="C240" s="43" t="s">
        <v>279</v>
      </c>
      <c r="D240" s="42" t="s">
        <v>152</v>
      </c>
      <c r="E240" s="44" t="s">
        <v>153</v>
      </c>
      <c r="F240" s="24">
        <v>1</v>
      </c>
      <c r="G240" s="17"/>
      <c r="H240" s="17"/>
      <c r="I240" s="21"/>
    </row>
    <row r="241" s="34" customFormat="1" ht="18.75" customHeight="1" spans="1:9">
      <c r="A241" s="15" t="s">
        <v>280</v>
      </c>
      <c r="B241" s="15" t="s">
        <v>281</v>
      </c>
      <c r="C241" s="98"/>
      <c r="D241" s="17"/>
      <c r="E241" s="17"/>
      <c r="F241" s="24"/>
      <c r="G241" s="17"/>
      <c r="H241" s="38">
        <f>SUM(H242:H421)</f>
        <v>0</v>
      </c>
      <c r="I241" s="21"/>
    </row>
    <row r="242" s="34" customFormat="1" ht="18.75" customHeight="1" outlineLevel="1" spans="1:9">
      <c r="A242" s="99" t="s">
        <v>148</v>
      </c>
      <c r="B242" s="99" t="s">
        <v>282</v>
      </c>
      <c r="C242" s="100"/>
      <c r="D242" s="17"/>
      <c r="E242" s="17"/>
      <c r="F242" s="24"/>
      <c r="G242" s="17"/>
      <c r="H242" s="17"/>
      <c r="I242" s="21"/>
    </row>
    <row r="243" s="34" customFormat="1" ht="36" customHeight="1" outlineLevel="1" spans="1:9">
      <c r="A243" s="68">
        <v>1</v>
      </c>
      <c r="B243" s="43" t="s">
        <v>154</v>
      </c>
      <c r="C243" s="43" t="s">
        <v>155</v>
      </c>
      <c r="D243" s="42" t="s">
        <v>152</v>
      </c>
      <c r="E243" s="44" t="s">
        <v>153</v>
      </c>
      <c r="F243" s="24">
        <v>4</v>
      </c>
      <c r="G243" s="17"/>
      <c r="H243" s="17"/>
      <c r="I243" s="21"/>
    </row>
    <row r="244" s="34" customFormat="1" ht="36" customHeight="1" outlineLevel="1" spans="1:9">
      <c r="A244" s="68">
        <v>2</v>
      </c>
      <c r="B244" s="43" t="s">
        <v>156</v>
      </c>
      <c r="C244" s="43" t="s">
        <v>157</v>
      </c>
      <c r="D244" s="42" t="s">
        <v>152</v>
      </c>
      <c r="E244" s="44" t="s">
        <v>153</v>
      </c>
      <c r="F244" s="24">
        <v>16</v>
      </c>
      <c r="G244" s="17"/>
      <c r="H244" s="17"/>
      <c r="I244" s="21"/>
    </row>
    <row r="245" s="34" customFormat="1" ht="36" customHeight="1" outlineLevel="1" spans="1:9">
      <c r="A245" s="68">
        <v>3</v>
      </c>
      <c r="B245" s="43" t="s">
        <v>158</v>
      </c>
      <c r="C245" s="43" t="s">
        <v>159</v>
      </c>
      <c r="D245" s="42" t="s">
        <v>152</v>
      </c>
      <c r="E245" s="44" t="s">
        <v>153</v>
      </c>
      <c r="F245" s="24">
        <v>4</v>
      </c>
      <c r="G245" s="17"/>
      <c r="H245" s="17"/>
      <c r="I245" s="21"/>
    </row>
    <row r="246" s="34" customFormat="1" ht="36" customHeight="1" outlineLevel="1" spans="1:9">
      <c r="A246" s="68">
        <v>4</v>
      </c>
      <c r="B246" s="43" t="s">
        <v>164</v>
      </c>
      <c r="C246" s="43" t="s">
        <v>165</v>
      </c>
      <c r="D246" s="42" t="s">
        <v>152</v>
      </c>
      <c r="E246" s="44" t="s">
        <v>153</v>
      </c>
      <c r="F246" s="24">
        <v>4</v>
      </c>
      <c r="G246" s="17"/>
      <c r="H246" s="17"/>
      <c r="I246" s="21"/>
    </row>
    <row r="247" s="34" customFormat="1" ht="36" customHeight="1" outlineLevel="1" spans="1:9">
      <c r="A247" s="68">
        <v>5</v>
      </c>
      <c r="B247" s="43" t="s">
        <v>170</v>
      </c>
      <c r="C247" s="43" t="s">
        <v>171</v>
      </c>
      <c r="D247" s="42" t="s">
        <v>152</v>
      </c>
      <c r="E247" s="44" t="s">
        <v>153</v>
      </c>
      <c r="F247" s="24">
        <v>4</v>
      </c>
      <c r="G247" s="17"/>
      <c r="H247" s="17"/>
      <c r="I247" s="21"/>
    </row>
    <row r="248" s="34" customFormat="1" ht="36" customHeight="1" outlineLevel="1" spans="1:9">
      <c r="A248" s="68">
        <v>6</v>
      </c>
      <c r="B248" s="43" t="s">
        <v>283</v>
      </c>
      <c r="C248" s="43" t="s">
        <v>228</v>
      </c>
      <c r="D248" s="42" t="s">
        <v>152</v>
      </c>
      <c r="E248" s="44" t="s">
        <v>153</v>
      </c>
      <c r="F248" s="24">
        <v>4</v>
      </c>
      <c r="G248" s="17"/>
      <c r="H248" s="17"/>
      <c r="I248" s="21"/>
    </row>
    <row r="249" s="34" customFormat="1" ht="18.75" customHeight="1" outlineLevel="1" spans="1:9">
      <c r="A249" s="68">
        <v>7</v>
      </c>
      <c r="B249" s="43" t="s">
        <v>284</v>
      </c>
      <c r="C249" s="43" t="s">
        <v>196</v>
      </c>
      <c r="D249" s="42" t="s">
        <v>190</v>
      </c>
      <c r="E249" s="44" t="s">
        <v>191</v>
      </c>
      <c r="F249" s="24">
        <f>127*4</f>
        <v>508</v>
      </c>
      <c r="G249" s="17"/>
      <c r="H249" s="17"/>
      <c r="I249" s="21"/>
    </row>
    <row r="250" s="34" customFormat="1" ht="18.75" customHeight="1" outlineLevel="1" spans="1:9">
      <c r="A250" s="68">
        <v>8</v>
      </c>
      <c r="B250" s="43" t="s">
        <v>285</v>
      </c>
      <c r="C250" s="43" t="s">
        <v>196</v>
      </c>
      <c r="D250" s="42" t="s">
        <v>190</v>
      </c>
      <c r="E250" s="44" t="s">
        <v>191</v>
      </c>
      <c r="F250" s="24">
        <f>138*4</f>
        <v>552</v>
      </c>
      <c r="G250" s="17"/>
      <c r="H250" s="17"/>
      <c r="I250" s="21"/>
    </row>
    <row r="251" s="34" customFormat="1" ht="18.75" customHeight="1" outlineLevel="1" spans="1:9">
      <c r="A251" s="68">
        <v>9</v>
      </c>
      <c r="B251" s="43" t="s">
        <v>259</v>
      </c>
      <c r="C251" s="43" t="s">
        <v>196</v>
      </c>
      <c r="D251" s="42" t="s">
        <v>190</v>
      </c>
      <c r="E251" s="44" t="s">
        <v>191</v>
      </c>
      <c r="F251" s="24">
        <f>68*4</f>
        <v>272</v>
      </c>
      <c r="G251" s="17"/>
      <c r="H251" s="17"/>
      <c r="I251" s="21"/>
    </row>
    <row r="252" s="34" customFormat="1" ht="18.75" customHeight="1" outlineLevel="1" spans="1:9">
      <c r="A252" s="68">
        <v>10</v>
      </c>
      <c r="B252" s="43" t="s">
        <v>202</v>
      </c>
      <c r="C252" s="43" t="s">
        <v>196</v>
      </c>
      <c r="D252" s="42" t="s">
        <v>190</v>
      </c>
      <c r="E252" s="44" t="s">
        <v>191</v>
      </c>
      <c r="F252" s="24">
        <f>63*4</f>
        <v>252</v>
      </c>
      <c r="G252" s="17"/>
      <c r="H252" s="17"/>
      <c r="I252" s="21"/>
    </row>
    <row r="253" s="34" customFormat="1" ht="18.75" customHeight="1" outlineLevel="1" spans="1:9">
      <c r="A253" s="68">
        <v>11</v>
      </c>
      <c r="B253" s="43" t="s">
        <v>203</v>
      </c>
      <c r="C253" s="43" t="s">
        <v>196</v>
      </c>
      <c r="D253" s="42" t="s">
        <v>190</v>
      </c>
      <c r="E253" s="44" t="s">
        <v>191</v>
      </c>
      <c r="F253" s="24">
        <f>65*4</f>
        <v>260</v>
      </c>
      <c r="G253" s="17"/>
      <c r="H253" s="17"/>
      <c r="I253" s="21"/>
    </row>
    <row r="254" s="34" customFormat="1" ht="18.75" customHeight="1" outlineLevel="1" spans="1:9">
      <c r="A254" s="68">
        <v>12</v>
      </c>
      <c r="B254" s="43" t="s">
        <v>286</v>
      </c>
      <c r="C254" s="43" t="s">
        <v>205</v>
      </c>
      <c r="D254" s="42" t="s">
        <v>190</v>
      </c>
      <c r="E254" s="44" t="s">
        <v>191</v>
      </c>
      <c r="F254" s="24">
        <v>24</v>
      </c>
      <c r="G254" s="17"/>
      <c r="H254" s="17"/>
      <c r="I254" s="21"/>
    </row>
    <row r="255" s="34" customFormat="1" ht="30.75" customHeight="1" outlineLevel="1" spans="1:9">
      <c r="A255" s="68">
        <v>13</v>
      </c>
      <c r="B255" s="43" t="s">
        <v>287</v>
      </c>
      <c r="C255" s="43" t="s">
        <v>288</v>
      </c>
      <c r="D255" s="42" t="s">
        <v>152</v>
      </c>
      <c r="E255" s="44" t="s">
        <v>153</v>
      </c>
      <c r="F255" s="24">
        <f>2*4</f>
        <v>8</v>
      </c>
      <c r="G255" s="17"/>
      <c r="H255" s="17"/>
      <c r="I255" s="21"/>
    </row>
    <row r="256" s="34" customFormat="1" ht="24" customHeight="1" outlineLevel="1" spans="1:9">
      <c r="A256" s="68">
        <v>14</v>
      </c>
      <c r="B256" s="43" t="s">
        <v>209</v>
      </c>
      <c r="C256" s="43" t="s">
        <v>210</v>
      </c>
      <c r="D256" s="42" t="s">
        <v>211</v>
      </c>
      <c r="E256" s="44" t="s">
        <v>212</v>
      </c>
      <c r="F256" s="24">
        <v>1</v>
      </c>
      <c r="G256" s="17"/>
      <c r="H256" s="17"/>
      <c r="I256" s="21"/>
    </row>
    <row r="257" s="34" customFormat="1" ht="18.75" customHeight="1" outlineLevel="1" spans="1:9">
      <c r="A257" s="99" t="s">
        <v>215</v>
      </c>
      <c r="B257" s="99" t="s">
        <v>289</v>
      </c>
      <c r="C257" s="101"/>
      <c r="D257" s="101"/>
      <c r="E257" s="68"/>
      <c r="F257" s="68"/>
      <c r="G257" s="68"/>
      <c r="H257" s="17"/>
      <c r="I257" s="21"/>
    </row>
    <row r="258" s="34" customFormat="1" ht="33" customHeight="1" outlineLevel="1" spans="1:9">
      <c r="A258" s="68">
        <v>1</v>
      </c>
      <c r="B258" s="43" t="s">
        <v>150</v>
      </c>
      <c r="C258" s="43" t="s">
        <v>151</v>
      </c>
      <c r="D258" s="42" t="s">
        <v>152</v>
      </c>
      <c r="E258" s="44" t="s">
        <v>153</v>
      </c>
      <c r="F258" s="24">
        <v>2</v>
      </c>
      <c r="G258" s="17"/>
      <c r="H258" s="17"/>
      <c r="I258" s="21"/>
    </row>
    <row r="259" s="34" customFormat="1" ht="33" customHeight="1" outlineLevel="1" spans="1:9">
      <c r="A259" s="68">
        <v>2</v>
      </c>
      <c r="B259" s="43" t="s">
        <v>154</v>
      </c>
      <c r="C259" s="43" t="s">
        <v>155</v>
      </c>
      <c r="D259" s="42" t="s">
        <v>152</v>
      </c>
      <c r="E259" s="44" t="s">
        <v>153</v>
      </c>
      <c r="F259" s="24">
        <v>2</v>
      </c>
      <c r="G259" s="17"/>
      <c r="H259" s="17"/>
      <c r="I259" s="21"/>
    </row>
    <row r="260" s="34" customFormat="1" ht="33" customHeight="1" outlineLevel="1" spans="1:9">
      <c r="A260" s="68">
        <v>3</v>
      </c>
      <c r="B260" s="43" t="s">
        <v>156</v>
      </c>
      <c r="C260" s="43" t="s">
        <v>157</v>
      </c>
      <c r="D260" s="42" t="s">
        <v>152</v>
      </c>
      <c r="E260" s="44" t="s">
        <v>153</v>
      </c>
      <c r="F260" s="24">
        <v>16</v>
      </c>
      <c r="G260" s="17"/>
      <c r="H260" s="17"/>
      <c r="I260" s="21"/>
    </row>
    <row r="261" s="34" customFormat="1" ht="33" customHeight="1" outlineLevel="1" spans="1:9">
      <c r="A261" s="68">
        <v>4</v>
      </c>
      <c r="B261" s="43" t="s">
        <v>164</v>
      </c>
      <c r="C261" s="43" t="s">
        <v>165</v>
      </c>
      <c r="D261" s="42" t="s">
        <v>152</v>
      </c>
      <c r="E261" s="44" t="s">
        <v>153</v>
      </c>
      <c r="F261" s="24">
        <v>4</v>
      </c>
      <c r="G261" s="17"/>
      <c r="H261" s="17"/>
      <c r="I261" s="21"/>
    </row>
    <row r="262" s="34" customFormat="1" ht="33" customHeight="1" outlineLevel="1" spans="1:9">
      <c r="A262" s="68">
        <v>5</v>
      </c>
      <c r="B262" s="43" t="s">
        <v>168</v>
      </c>
      <c r="C262" s="43" t="s">
        <v>228</v>
      </c>
      <c r="D262" s="42" t="s">
        <v>152</v>
      </c>
      <c r="E262" s="44" t="s">
        <v>153</v>
      </c>
      <c r="F262" s="24">
        <v>8</v>
      </c>
      <c r="G262" s="17"/>
      <c r="H262" s="17"/>
      <c r="I262" s="21"/>
    </row>
    <row r="263" s="34" customFormat="1" ht="33" customHeight="1" outlineLevel="1" spans="1:9">
      <c r="A263" s="68">
        <v>6</v>
      </c>
      <c r="B263" s="43" t="s">
        <v>170</v>
      </c>
      <c r="C263" s="43" t="s">
        <v>171</v>
      </c>
      <c r="D263" s="42" t="s">
        <v>152</v>
      </c>
      <c r="E263" s="44" t="s">
        <v>153</v>
      </c>
      <c r="F263" s="24">
        <v>4</v>
      </c>
      <c r="G263" s="17"/>
      <c r="H263" s="17"/>
      <c r="I263" s="21"/>
    </row>
    <row r="264" s="34" customFormat="1" ht="33" customHeight="1" outlineLevel="1" spans="1:9">
      <c r="A264" s="68">
        <v>7</v>
      </c>
      <c r="B264" s="43" t="s">
        <v>217</v>
      </c>
      <c r="C264" s="43" t="s">
        <v>218</v>
      </c>
      <c r="D264" s="42" t="s">
        <v>152</v>
      </c>
      <c r="E264" s="44" t="s">
        <v>153</v>
      </c>
      <c r="F264" s="24">
        <v>2</v>
      </c>
      <c r="G264" s="17"/>
      <c r="H264" s="17"/>
      <c r="I264" s="21"/>
    </row>
    <row r="265" s="34" customFormat="1" ht="33" customHeight="1" outlineLevel="1" spans="1:9">
      <c r="A265" s="68">
        <v>8</v>
      </c>
      <c r="B265" s="43" t="s">
        <v>180</v>
      </c>
      <c r="C265" s="43" t="s">
        <v>228</v>
      </c>
      <c r="D265" s="42" t="s">
        <v>152</v>
      </c>
      <c r="E265" s="44" t="s">
        <v>153</v>
      </c>
      <c r="F265" s="24">
        <v>2</v>
      </c>
      <c r="G265" s="17"/>
      <c r="H265" s="17"/>
      <c r="I265" s="21"/>
    </row>
    <row r="266" s="34" customFormat="1" ht="33" customHeight="1" outlineLevel="1" spans="1:9">
      <c r="A266" s="68">
        <v>9</v>
      </c>
      <c r="B266" s="43" t="s">
        <v>284</v>
      </c>
      <c r="C266" s="43" t="s">
        <v>196</v>
      </c>
      <c r="D266" s="42" t="s">
        <v>190</v>
      </c>
      <c r="E266" s="44" t="s">
        <v>191</v>
      </c>
      <c r="F266" s="24">
        <f>127*2</f>
        <v>254</v>
      </c>
      <c r="G266" s="17"/>
      <c r="H266" s="17"/>
      <c r="I266" s="21"/>
    </row>
    <row r="267" s="34" customFormat="1" ht="33" customHeight="1" outlineLevel="1" spans="1:9">
      <c r="A267" s="68">
        <v>10</v>
      </c>
      <c r="B267" s="43" t="s">
        <v>285</v>
      </c>
      <c r="C267" s="43" t="s">
        <v>196</v>
      </c>
      <c r="D267" s="42" t="s">
        <v>190</v>
      </c>
      <c r="E267" s="44" t="s">
        <v>191</v>
      </c>
      <c r="F267" s="24">
        <f>138*2</f>
        <v>276</v>
      </c>
      <c r="G267" s="17"/>
      <c r="H267" s="17"/>
      <c r="I267" s="21"/>
    </row>
    <row r="268" s="34" customFormat="1" ht="33" customHeight="1" outlineLevel="1" spans="1:9">
      <c r="A268" s="68">
        <v>11</v>
      </c>
      <c r="B268" s="43" t="s">
        <v>259</v>
      </c>
      <c r="C268" s="43" t="s">
        <v>196</v>
      </c>
      <c r="D268" s="42" t="s">
        <v>190</v>
      </c>
      <c r="E268" s="44" t="s">
        <v>191</v>
      </c>
      <c r="F268" s="24">
        <f>68*2</f>
        <v>136</v>
      </c>
      <c r="G268" s="17"/>
      <c r="H268" s="17"/>
      <c r="I268" s="21"/>
    </row>
    <row r="269" s="34" customFormat="1" ht="33" customHeight="1" outlineLevel="1" spans="1:9">
      <c r="A269" s="68">
        <v>12</v>
      </c>
      <c r="B269" s="43" t="s">
        <v>202</v>
      </c>
      <c r="C269" s="43" t="s">
        <v>196</v>
      </c>
      <c r="D269" s="42" t="s">
        <v>190</v>
      </c>
      <c r="E269" s="44" t="s">
        <v>191</v>
      </c>
      <c r="F269" s="24">
        <f>63*2</f>
        <v>126</v>
      </c>
      <c r="G269" s="17"/>
      <c r="H269" s="17"/>
      <c r="I269" s="21"/>
    </row>
    <row r="270" s="34" customFormat="1" ht="33" customHeight="1" outlineLevel="1" spans="1:9">
      <c r="A270" s="68">
        <v>13</v>
      </c>
      <c r="B270" s="43" t="s">
        <v>203</v>
      </c>
      <c r="C270" s="43" t="s">
        <v>196</v>
      </c>
      <c r="D270" s="42" t="s">
        <v>190</v>
      </c>
      <c r="E270" s="44" t="s">
        <v>191</v>
      </c>
      <c r="F270" s="24">
        <f>65*2</f>
        <v>130</v>
      </c>
      <c r="G270" s="17"/>
      <c r="H270" s="17"/>
      <c r="I270" s="21"/>
    </row>
    <row r="271" s="34" customFormat="1" ht="33" customHeight="1" outlineLevel="1" spans="1:9">
      <c r="A271" s="68">
        <v>14</v>
      </c>
      <c r="B271" s="43" t="s">
        <v>286</v>
      </c>
      <c r="C271" s="43" t="s">
        <v>205</v>
      </c>
      <c r="D271" s="42" t="s">
        <v>190</v>
      </c>
      <c r="E271" s="44" t="s">
        <v>191</v>
      </c>
      <c r="F271" s="24">
        <v>28</v>
      </c>
      <c r="G271" s="17"/>
      <c r="H271" s="17"/>
      <c r="I271" s="21"/>
    </row>
    <row r="272" s="34" customFormat="1" ht="33" customHeight="1" outlineLevel="1" spans="1:9">
      <c r="A272" s="68">
        <v>15</v>
      </c>
      <c r="B272" s="43" t="s">
        <v>287</v>
      </c>
      <c r="C272" s="43" t="s">
        <v>288</v>
      </c>
      <c r="D272" s="42" t="s">
        <v>152</v>
      </c>
      <c r="E272" s="44" t="s">
        <v>153</v>
      </c>
      <c r="F272" s="24">
        <f>2*2</f>
        <v>4</v>
      </c>
      <c r="G272" s="17"/>
      <c r="H272" s="17"/>
      <c r="I272" s="21"/>
    </row>
    <row r="273" s="34" customFormat="1" ht="33" customHeight="1" outlineLevel="1" spans="1:9">
      <c r="A273" s="68">
        <v>16</v>
      </c>
      <c r="B273" s="43" t="s">
        <v>209</v>
      </c>
      <c r="C273" s="43" t="s">
        <v>210</v>
      </c>
      <c r="D273" s="42" t="s">
        <v>211</v>
      </c>
      <c r="E273" s="44" t="s">
        <v>212</v>
      </c>
      <c r="F273" s="24">
        <v>1</v>
      </c>
      <c r="G273" s="17"/>
      <c r="H273" s="17"/>
      <c r="I273" s="21"/>
    </row>
    <row r="274" s="34" customFormat="1" ht="18.75" customHeight="1" outlineLevel="1" spans="1:9">
      <c r="A274" s="99" t="s">
        <v>221</v>
      </c>
      <c r="B274" s="99" t="s">
        <v>290</v>
      </c>
      <c r="C274" s="101"/>
      <c r="D274" s="101"/>
      <c r="E274" s="68"/>
      <c r="F274" s="68"/>
      <c r="G274" s="68"/>
      <c r="H274" s="17"/>
      <c r="I274" s="21"/>
    </row>
    <row r="275" s="34" customFormat="1" ht="34.5" customHeight="1" outlineLevel="1" spans="1:9">
      <c r="A275" s="68">
        <v>1</v>
      </c>
      <c r="B275" s="43" t="s">
        <v>150</v>
      </c>
      <c r="C275" s="43" t="s">
        <v>151</v>
      </c>
      <c r="D275" s="42" t="s">
        <v>152</v>
      </c>
      <c r="E275" s="44" t="s">
        <v>153</v>
      </c>
      <c r="F275" s="24">
        <v>3</v>
      </c>
      <c r="G275" s="17"/>
      <c r="H275" s="17"/>
      <c r="I275" s="21"/>
    </row>
    <row r="276" s="34" customFormat="1" ht="34.5" customHeight="1" outlineLevel="1" spans="1:9">
      <c r="A276" s="68">
        <v>2</v>
      </c>
      <c r="B276" s="43" t="s">
        <v>154</v>
      </c>
      <c r="C276" s="43" t="s">
        <v>155</v>
      </c>
      <c r="D276" s="42" t="s">
        <v>152</v>
      </c>
      <c r="E276" s="44" t="s">
        <v>153</v>
      </c>
      <c r="F276" s="24">
        <v>3</v>
      </c>
      <c r="G276" s="17"/>
      <c r="H276" s="17"/>
      <c r="I276" s="21"/>
    </row>
    <row r="277" s="34" customFormat="1" ht="34.5" customHeight="1" outlineLevel="1" spans="1:9">
      <c r="A277" s="68">
        <v>3</v>
      </c>
      <c r="B277" s="43" t="s">
        <v>156</v>
      </c>
      <c r="C277" s="43" t="s">
        <v>157</v>
      </c>
      <c r="D277" s="42" t="s">
        <v>152</v>
      </c>
      <c r="E277" s="44" t="s">
        <v>153</v>
      </c>
      <c r="F277" s="24">
        <v>21</v>
      </c>
      <c r="G277" s="17"/>
      <c r="H277" s="17"/>
      <c r="I277" s="21"/>
    </row>
    <row r="278" s="34" customFormat="1" ht="34.5" customHeight="1" outlineLevel="1" spans="1:9">
      <c r="A278" s="68">
        <v>4</v>
      </c>
      <c r="B278" s="43" t="s">
        <v>164</v>
      </c>
      <c r="C278" s="43" t="s">
        <v>165</v>
      </c>
      <c r="D278" s="42" t="s">
        <v>152</v>
      </c>
      <c r="E278" s="44" t="s">
        <v>153</v>
      </c>
      <c r="F278" s="24">
        <v>6</v>
      </c>
      <c r="G278" s="17"/>
      <c r="H278" s="17"/>
      <c r="I278" s="21"/>
    </row>
    <row r="279" s="34" customFormat="1" ht="34.5" customHeight="1" outlineLevel="1" spans="1:9">
      <c r="A279" s="68">
        <v>5</v>
      </c>
      <c r="B279" s="43" t="s">
        <v>168</v>
      </c>
      <c r="C279" s="43" t="s">
        <v>228</v>
      </c>
      <c r="D279" s="42" t="s">
        <v>152</v>
      </c>
      <c r="E279" s="44" t="s">
        <v>153</v>
      </c>
      <c r="F279" s="24">
        <v>12</v>
      </c>
      <c r="G279" s="17"/>
      <c r="H279" s="17"/>
      <c r="I279" s="21"/>
    </row>
    <row r="280" s="34" customFormat="1" ht="34.5" customHeight="1" outlineLevel="1" spans="1:9">
      <c r="A280" s="68">
        <v>6</v>
      </c>
      <c r="B280" s="43" t="s">
        <v>170</v>
      </c>
      <c r="C280" s="43" t="s">
        <v>171</v>
      </c>
      <c r="D280" s="42" t="s">
        <v>152</v>
      </c>
      <c r="E280" s="44" t="s">
        <v>153</v>
      </c>
      <c r="F280" s="24">
        <v>6</v>
      </c>
      <c r="G280" s="17"/>
      <c r="H280" s="17"/>
      <c r="I280" s="21"/>
    </row>
    <row r="281" s="34" customFormat="1" ht="34.5" customHeight="1" outlineLevel="1" spans="1:9">
      <c r="A281" s="68">
        <v>7</v>
      </c>
      <c r="B281" s="43" t="s">
        <v>217</v>
      </c>
      <c r="C281" s="43" t="s">
        <v>218</v>
      </c>
      <c r="D281" s="42" t="s">
        <v>152</v>
      </c>
      <c r="E281" s="44" t="s">
        <v>153</v>
      </c>
      <c r="F281" s="24">
        <v>3</v>
      </c>
      <c r="G281" s="17"/>
      <c r="H281" s="17"/>
      <c r="I281" s="21"/>
    </row>
    <row r="282" s="34" customFormat="1" ht="34.5" customHeight="1" outlineLevel="1" spans="1:9">
      <c r="A282" s="68">
        <v>8</v>
      </c>
      <c r="B282" s="43" t="s">
        <v>180</v>
      </c>
      <c r="C282" s="43" t="s">
        <v>228</v>
      </c>
      <c r="D282" s="42" t="s">
        <v>152</v>
      </c>
      <c r="E282" s="44" t="s">
        <v>153</v>
      </c>
      <c r="F282" s="24">
        <v>3</v>
      </c>
      <c r="G282" s="17"/>
      <c r="H282" s="17"/>
      <c r="I282" s="21"/>
    </row>
    <row r="283" s="34" customFormat="1" ht="34.5" customHeight="1" outlineLevel="1" spans="1:9">
      <c r="A283" s="68">
        <v>9</v>
      </c>
      <c r="B283" s="43" t="s">
        <v>182</v>
      </c>
      <c r="C283" s="43" t="s">
        <v>183</v>
      </c>
      <c r="D283" s="42" t="s">
        <v>152</v>
      </c>
      <c r="E283" s="44" t="s">
        <v>153</v>
      </c>
      <c r="F283" s="24">
        <v>3</v>
      </c>
      <c r="G283" s="17"/>
      <c r="H283" s="17"/>
      <c r="I283" s="21"/>
    </row>
    <row r="284" s="34" customFormat="1" ht="34.5" customHeight="1" outlineLevel="1" spans="1:9">
      <c r="A284" s="68">
        <v>10</v>
      </c>
      <c r="B284" s="43" t="s">
        <v>284</v>
      </c>
      <c r="C284" s="43" t="s">
        <v>196</v>
      </c>
      <c r="D284" s="42" t="s">
        <v>190</v>
      </c>
      <c r="E284" s="44" t="s">
        <v>191</v>
      </c>
      <c r="F284" s="24">
        <f>127*3</f>
        <v>381</v>
      </c>
      <c r="G284" s="17"/>
      <c r="H284" s="17"/>
      <c r="I284" s="21"/>
    </row>
    <row r="285" s="34" customFormat="1" ht="34.5" customHeight="1" outlineLevel="1" spans="1:9">
      <c r="A285" s="68">
        <v>11</v>
      </c>
      <c r="B285" s="43" t="s">
        <v>285</v>
      </c>
      <c r="C285" s="43" t="s">
        <v>196</v>
      </c>
      <c r="D285" s="42" t="s">
        <v>190</v>
      </c>
      <c r="E285" s="44" t="s">
        <v>191</v>
      </c>
      <c r="F285" s="24">
        <f>138*3</f>
        <v>414</v>
      </c>
      <c r="G285" s="17"/>
      <c r="H285" s="17"/>
      <c r="I285" s="21"/>
    </row>
    <row r="286" s="34" customFormat="1" ht="34.5" customHeight="1" outlineLevel="1" spans="1:9">
      <c r="A286" s="68">
        <v>12</v>
      </c>
      <c r="B286" s="43" t="s">
        <v>259</v>
      </c>
      <c r="C286" s="43" t="s">
        <v>196</v>
      </c>
      <c r="D286" s="42" t="s">
        <v>190</v>
      </c>
      <c r="E286" s="44" t="s">
        <v>191</v>
      </c>
      <c r="F286" s="24">
        <f>68*3</f>
        <v>204</v>
      </c>
      <c r="G286" s="17"/>
      <c r="H286" s="17"/>
      <c r="I286" s="21"/>
    </row>
    <row r="287" s="34" customFormat="1" ht="34.5" customHeight="1" outlineLevel="1" spans="1:9">
      <c r="A287" s="68">
        <v>13</v>
      </c>
      <c r="B287" s="43" t="s">
        <v>202</v>
      </c>
      <c r="C287" s="43" t="s">
        <v>196</v>
      </c>
      <c r="D287" s="42" t="s">
        <v>190</v>
      </c>
      <c r="E287" s="44" t="s">
        <v>191</v>
      </c>
      <c r="F287" s="24">
        <f>63*3</f>
        <v>189</v>
      </c>
      <c r="G287" s="17"/>
      <c r="H287" s="17"/>
      <c r="I287" s="21"/>
    </row>
    <row r="288" s="34" customFormat="1" ht="34.5" customHeight="1" outlineLevel="1" spans="1:9">
      <c r="A288" s="68">
        <v>14</v>
      </c>
      <c r="B288" s="43" t="s">
        <v>203</v>
      </c>
      <c r="C288" s="43" t="s">
        <v>196</v>
      </c>
      <c r="D288" s="42" t="s">
        <v>190</v>
      </c>
      <c r="E288" s="44" t="s">
        <v>191</v>
      </c>
      <c r="F288" s="24">
        <f>65*3</f>
        <v>195</v>
      </c>
      <c r="G288" s="17"/>
      <c r="H288" s="17"/>
      <c r="I288" s="21"/>
    </row>
    <row r="289" s="34" customFormat="1" ht="34.5" customHeight="1" outlineLevel="1" spans="1:9">
      <c r="A289" s="68">
        <v>15</v>
      </c>
      <c r="B289" s="43" t="s">
        <v>286</v>
      </c>
      <c r="C289" s="43" t="s">
        <v>205</v>
      </c>
      <c r="D289" s="42" t="s">
        <v>190</v>
      </c>
      <c r="E289" s="44" t="s">
        <v>191</v>
      </c>
      <c r="F289" s="24">
        <v>33</v>
      </c>
      <c r="G289" s="17"/>
      <c r="H289" s="17"/>
      <c r="I289" s="21"/>
    </row>
    <row r="290" s="34" customFormat="1" ht="34.5" customHeight="1" outlineLevel="1" spans="1:9">
      <c r="A290" s="68">
        <v>16</v>
      </c>
      <c r="B290" s="43" t="s">
        <v>287</v>
      </c>
      <c r="C290" s="43" t="s">
        <v>288</v>
      </c>
      <c r="D290" s="42" t="s">
        <v>152</v>
      </c>
      <c r="E290" s="44" t="s">
        <v>153</v>
      </c>
      <c r="F290" s="24">
        <f>2*3</f>
        <v>6</v>
      </c>
      <c r="G290" s="17"/>
      <c r="H290" s="17"/>
      <c r="I290" s="21"/>
    </row>
    <row r="291" s="34" customFormat="1" ht="34.5" customHeight="1" outlineLevel="1" spans="1:9">
      <c r="A291" s="68">
        <v>17</v>
      </c>
      <c r="B291" s="43" t="s">
        <v>209</v>
      </c>
      <c r="C291" s="43" t="s">
        <v>210</v>
      </c>
      <c r="D291" s="42" t="s">
        <v>211</v>
      </c>
      <c r="E291" s="44" t="s">
        <v>212</v>
      </c>
      <c r="F291" s="24">
        <v>1</v>
      </c>
      <c r="G291" s="17"/>
      <c r="H291" s="17"/>
      <c r="I291" s="21"/>
    </row>
    <row r="292" s="34" customFormat="1" ht="18.75" customHeight="1" outlineLevel="1" spans="1:9">
      <c r="A292" s="99" t="s">
        <v>291</v>
      </c>
      <c r="B292" s="99" t="s">
        <v>292</v>
      </c>
      <c r="C292" s="101"/>
      <c r="D292" s="101"/>
      <c r="E292" s="68"/>
      <c r="F292" s="68"/>
      <c r="G292" s="68"/>
      <c r="H292" s="17"/>
      <c r="I292" s="21"/>
    </row>
    <row r="293" s="34" customFormat="1" ht="32.25" customHeight="1" outlineLevel="1" spans="1:9">
      <c r="A293" s="68">
        <v>1</v>
      </c>
      <c r="B293" s="43" t="s">
        <v>150</v>
      </c>
      <c r="C293" s="43" t="s">
        <v>151</v>
      </c>
      <c r="D293" s="42" t="s">
        <v>152</v>
      </c>
      <c r="E293" s="44" t="s">
        <v>153</v>
      </c>
      <c r="F293" s="24">
        <v>6</v>
      </c>
      <c r="G293" s="17"/>
      <c r="H293" s="17"/>
      <c r="I293" s="21"/>
    </row>
    <row r="294" s="34" customFormat="1" ht="32.25" customHeight="1" outlineLevel="1" spans="1:9">
      <c r="A294" s="68">
        <v>2</v>
      </c>
      <c r="B294" s="43" t="s">
        <v>154</v>
      </c>
      <c r="C294" s="43" t="s">
        <v>155</v>
      </c>
      <c r="D294" s="42" t="s">
        <v>152</v>
      </c>
      <c r="E294" s="44" t="s">
        <v>153</v>
      </c>
      <c r="F294" s="24">
        <v>6</v>
      </c>
      <c r="G294" s="17"/>
      <c r="H294" s="17"/>
      <c r="I294" s="21"/>
    </row>
    <row r="295" s="34" customFormat="1" ht="32.25" customHeight="1" outlineLevel="1" spans="1:9">
      <c r="A295" s="68">
        <v>3</v>
      </c>
      <c r="B295" s="43" t="s">
        <v>156</v>
      </c>
      <c r="C295" s="43" t="s">
        <v>157</v>
      </c>
      <c r="D295" s="42" t="s">
        <v>152</v>
      </c>
      <c r="E295" s="44" t="s">
        <v>153</v>
      </c>
      <c r="F295" s="24">
        <v>42</v>
      </c>
      <c r="G295" s="17"/>
      <c r="H295" s="17"/>
      <c r="I295" s="21"/>
    </row>
    <row r="296" s="34" customFormat="1" ht="32.25" customHeight="1" outlineLevel="1" spans="1:9">
      <c r="A296" s="68">
        <v>4</v>
      </c>
      <c r="B296" s="43" t="s">
        <v>164</v>
      </c>
      <c r="C296" s="43" t="s">
        <v>165</v>
      </c>
      <c r="D296" s="42" t="s">
        <v>152</v>
      </c>
      <c r="E296" s="44" t="s">
        <v>153</v>
      </c>
      <c r="F296" s="24">
        <v>12</v>
      </c>
      <c r="G296" s="17"/>
      <c r="H296" s="17"/>
      <c r="I296" s="21"/>
    </row>
    <row r="297" s="34" customFormat="1" ht="32.25" customHeight="1" outlineLevel="1" spans="1:9">
      <c r="A297" s="68">
        <v>5</v>
      </c>
      <c r="B297" s="43" t="s">
        <v>168</v>
      </c>
      <c r="C297" s="43" t="s">
        <v>228</v>
      </c>
      <c r="D297" s="42" t="s">
        <v>152</v>
      </c>
      <c r="E297" s="44" t="s">
        <v>153</v>
      </c>
      <c r="F297" s="24">
        <v>24</v>
      </c>
      <c r="G297" s="17"/>
      <c r="H297" s="17"/>
      <c r="I297" s="21"/>
    </row>
    <row r="298" s="34" customFormat="1" ht="32.25" customHeight="1" outlineLevel="1" spans="1:9">
      <c r="A298" s="68">
        <v>6</v>
      </c>
      <c r="B298" s="43" t="s">
        <v>170</v>
      </c>
      <c r="C298" s="43" t="s">
        <v>171</v>
      </c>
      <c r="D298" s="42" t="s">
        <v>152</v>
      </c>
      <c r="E298" s="44" t="s">
        <v>153</v>
      </c>
      <c r="F298" s="24">
        <v>12</v>
      </c>
      <c r="G298" s="17"/>
      <c r="H298" s="17"/>
      <c r="I298" s="21"/>
    </row>
    <row r="299" s="34" customFormat="1" ht="32.25" customHeight="1" outlineLevel="1" spans="1:9">
      <c r="A299" s="68">
        <v>7</v>
      </c>
      <c r="B299" s="43" t="s">
        <v>217</v>
      </c>
      <c r="C299" s="43" t="s">
        <v>218</v>
      </c>
      <c r="D299" s="42" t="s">
        <v>152</v>
      </c>
      <c r="E299" s="44" t="s">
        <v>153</v>
      </c>
      <c r="F299" s="24">
        <v>6</v>
      </c>
      <c r="G299" s="17"/>
      <c r="H299" s="17"/>
      <c r="I299" s="21"/>
    </row>
    <row r="300" s="34" customFormat="1" ht="32.25" customHeight="1" outlineLevel="1" spans="1:9">
      <c r="A300" s="68">
        <v>8</v>
      </c>
      <c r="B300" s="43" t="s">
        <v>180</v>
      </c>
      <c r="C300" s="43" t="s">
        <v>169</v>
      </c>
      <c r="D300" s="42" t="s">
        <v>152</v>
      </c>
      <c r="E300" s="44" t="s">
        <v>153</v>
      </c>
      <c r="F300" s="24">
        <v>6</v>
      </c>
      <c r="G300" s="17"/>
      <c r="H300" s="17"/>
      <c r="I300" s="21"/>
    </row>
    <row r="301" s="34" customFormat="1" ht="32.25" customHeight="1" outlineLevel="1" spans="1:9">
      <c r="A301" s="68">
        <v>9</v>
      </c>
      <c r="B301" s="43" t="s">
        <v>284</v>
      </c>
      <c r="C301" s="43" t="s">
        <v>196</v>
      </c>
      <c r="D301" s="42" t="s">
        <v>190</v>
      </c>
      <c r="E301" s="44" t="s">
        <v>191</v>
      </c>
      <c r="F301" s="24">
        <f>127*6</f>
        <v>762</v>
      </c>
      <c r="G301" s="17"/>
      <c r="H301" s="17"/>
      <c r="I301" s="21"/>
    </row>
    <row r="302" s="34" customFormat="1" ht="32.25" customHeight="1" outlineLevel="1" spans="1:9">
      <c r="A302" s="68">
        <v>10</v>
      </c>
      <c r="B302" s="43" t="s">
        <v>285</v>
      </c>
      <c r="C302" s="43" t="s">
        <v>196</v>
      </c>
      <c r="D302" s="42" t="s">
        <v>190</v>
      </c>
      <c r="E302" s="44" t="s">
        <v>191</v>
      </c>
      <c r="F302" s="24">
        <f>138*6</f>
        <v>828</v>
      </c>
      <c r="G302" s="17"/>
      <c r="H302" s="17"/>
      <c r="I302" s="21"/>
    </row>
    <row r="303" s="34" customFormat="1" ht="32.25" customHeight="1" outlineLevel="1" spans="1:9">
      <c r="A303" s="68">
        <v>11</v>
      </c>
      <c r="B303" s="43" t="s">
        <v>259</v>
      </c>
      <c r="C303" s="43" t="s">
        <v>196</v>
      </c>
      <c r="D303" s="42" t="s">
        <v>190</v>
      </c>
      <c r="E303" s="44" t="s">
        <v>191</v>
      </c>
      <c r="F303" s="24">
        <f>68*6</f>
        <v>408</v>
      </c>
      <c r="G303" s="17"/>
      <c r="H303" s="17"/>
      <c r="I303" s="21"/>
    </row>
    <row r="304" s="34" customFormat="1" ht="32.25" customHeight="1" outlineLevel="1" spans="1:9">
      <c r="A304" s="68">
        <v>12</v>
      </c>
      <c r="B304" s="43" t="s">
        <v>202</v>
      </c>
      <c r="C304" s="43" t="s">
        <v>196</v>
      </c>
      <c r="D304" s="42" t="s">
        <v>190</v>
      </c>
      <c r="E304" s="44" t="s">
        <v>191</v>
      </c>
      <c r="F304" s="24">
        <f>63*6</f>
        <v>378</v>
      </c>
      <c r="G304" s="17"/>
      <c r="H304" s="17"/>
      <c r="I304" s="21"/>
    </row>
    <row r="305" s="34" customFormat="1" ht="32.25" customHeight="1" outlineLevel="1" spans="1:9">
      <c r="A305" s="68">
        <v>13</v>
      </c>
      <c r="B305" s="43" t="s">
        <v>203</v>
      </c>
      <c r="C305" s="43" t="s">
        <v>196</v>
      </c>
      <c r="D305" s="42" t="s">
        <v>190</v>
      </c>
      <c r="E305" s="44" t="s">
        <v>191</v>
      </c>
      <c r="F305" s="24">
        <f>65*6</f>
        <v>390</v>
      </c>
      <c r="G305" s="17"/>
      <c r="H305" s="17"/>
      <c r="I305" s="21"/>
    </row>
    <row r="306" s="34" customFormat="1" ht="32.25" customHeight="1" outlineLevel="1" spans="1:9">
      <c r="A306" s="68">
        <v>14</v>
      </c>
      <c r="B306" s="43" t="s">
        <v>286</v>
      </c>
      <c r="C306" s="43" t="s">
        <v>205</v>
      </c>
      <c r="D306" s="42" t="s">
        <v>190</v>
      </c>
      <c r="E306" s="44" t="s">
        <v>191</v>
      </c>
      <c r="F306" s="24">
        <v>66</v>
      </c>
      <c r="G306" s="17"/>
      <c r="H306" s="17"/>
      <c r="I306" s="21"/>
    </row>
    <row r="307" s="34" customFormat="1" ht="32.25" customHeight="1" outlineLevel="1" spans="1:9">
      <c r="A307" s="68">
        <v>15</v>
      </c>
      <c r="B307" s="43" t="s">
        <v>287</v>
      </c>
      <c r="C307" s="43" t="s">
        <v>288</v>
      </c>
      <c r="D307" s="42" t="s">
        <v>152</v>
      </c>
      <c r="E307" s="44" t="s">
        <v>153</v>
      </c>
      <c r="F307" s="24">
        <f>2*6</f>
        <v>12</v>
      </c>
      <c r="G307" s="17"/>
      <c r="H307" s="17"/>
      <c r="I307" s="21"/>
    </row>
    <row r="308" s="34" customFormat="1" ht="32.25" customHeight="1" outlineLevel="1" spans="1:9">
      <c r="A308" s="68">
        <v>16</v>
      </c>
      <c r="B308" s="43" t="s">
        <v>209</v>
      </c>
      <c r="C308" s="43" t="s">
        <v>210</v>
      </c>
      <c r="D308" s="42" t="s">
        <v>211</v>
      </c>
      <c r="E308" s="44" t="s">
        <v>212</v>
      </c>
      <c r="F308" s="24">
        <v>1</v>
      </c>
      <c r="G308" s="17"/>
      <c r="H308" s="17"/>
      <c r="I308" s="21"/>
    </row>
    <row r="309" s="34" customFormat="1" ht="18.75" customHeight="1" outlineLevel="1" spans="1:9">
      <c r="A309" s="99" t="s">
        <v>293</v>
      </c>
      <c r="B309" s="102" t="s">
        <v>294</v>
      </c>
      <c r="C309" s="103"/>
      <c r="D309" s="104"/>
      <c r="E309" s="68"/>
      <c r="F309" s="24"/>
      <c r="G309" s="17"/>
      <c r="H309" s="17"/>
      <c r="I309" s="21"/>
    </row>
    <row r="310" s="34" customFormat="1" ht="18.75" customHeight="1" outlineLevel="1" spans="1:9">
      <c r="A310" s="68">
        <v>1</v>
      </c>
      <c r="B310" s="43" t="s">
        <v>156</v>
      </c>
      <c r="C310" s="43" t="s">
        <v>157</v>
      </c>
      <c r="D310" s="42" t="s">
        <v>152</v>
      </c>
      <c r="E310" s="44" t="s">
        <v>153</v>
      </c>
      <c r="F310" s="24">
        <f>38*3</f>
        <v>114</v>
      </c>
      <c r="G310" s="17"/>
      <c r="H310" s="17"/>
      <c r="I310" s="21"/>
    </row>
    <row r="311" s="34" customFormat="1" ht="18.75" customHeight="1" outlineLevel="1" spans="1:9">
      <c r="A311" s="68">
        <v>2</v>
      </c>
      <c r="B311" s="43" t="s">
        <v>158</v>
      </c>
      <c r="C311" s="43" t="s">
        <v>159</v>
      </c>
      <c r="D311" s="42" t="s">
        <v>152</v>
      </c>
      <c r="E311" s="44" t="s">
        <v>153</v>
      </c>
      <c r="F311" s="24">
        <v>76</v>
      </c>
      <c r="G311" s="17"/>
      <c r="H311" s="17"/>
      <c r="I311" s="21"/>
    </row>
    <row r="312" s="34" customFormat="1" ht="18.75" customHeight="1" outlineLevel="1" spans="1:9">
      <c r="A312" s="68">
        <v>3</v>
      </c>
      <c r="B312" s="43" t="s">
        <v>164</v>
      </c>
      <c r="C312" s="43" t="s">
        <v>165</v>
      </c>
      <c r="D312" s="42" t="s">
        <v>152</v>
      </c>
      <c r="E312" s="44" t="s">
        <v>153</v>
      </c>
      <c r="F312" s="24">
        <v>38</v>
      </c>
      <c r="G312" s="17"/>
      <c r="H312" s="17"/>
      <c r="I312" s="21"/>
    </row>
    <row r="313" s="34" customFormat="1" ht="18.75" customHeight="1" outlineLevel="1" spans="1:9">
      <c r="A313" s="68">
        <v>4</v>
      </c>
      <c r="B313" s="43" t="s">
        <v>168</v>
      </c>
      <c r="C313" s="43" t="s">
        <v>228</v>
      </c>
      <c r="D313" s="42" t="s">
        <v>152</v>
      </c>
      <c r="E313" s="44" t="s">
        <v>153</v>
      </c>
      <c r="F313" s="24">
        <v>38</v>
      </c>
      <c r="G313" s="17"/>
      <c r="H313" s="17"/>
      <c r="I313" s="21"/>
    </row>
    <row r="314" s="34" customFormat="1" ht="18.75" customHeight="1" outlineLevel="1" spans="1:9">
      <c r="A314" s="68">
        <v>5</v>
      </c>
      <c r="B314" s="43" t="s">
        <v>170</v>
      </c>
      <c r="C314" s="43" t="s">
        <v>171</v>
      </c>
      <c r="D314" s="42" t="s">
        <v>152</v>
      </c>
      <c r="E314" s="44" t="s">
        <v>153</v>
      </c>
      <c r="F314" s="24">
        <v>38</v>
      </c>
      <c r="G314" s="17"/>
      <c r="H314" s="17"/>
      <c r="I314" s="21"/>
    </row>
    <row r="315" s="34" customFormat="1" ht="18.75" customHeight="1" outlineLevel="1" spans="1:9">
      <c r="A315" s="68">
        <v>6</v>
      </c>
      <c r="B315" s="43" t="s">
        <v>154</v>
      </c>
      <c r="C315" s="43" t="s">
        <v>155</v>
      </c>
      <c r="D315" s="42" t="s">
        <v>152</v>
      </c>
      <c r="E315" s="44" t="s">
        <v>153</v>
      </c>
      <c r="F315" s="24">
        <v>38</v>
      </c>
      <c r="G315" s="17"/>
      <c r="H315" s="17"/>
      <c r="I315" s="21"/>
    </row>
    <row r="316" s="34" customFormat="1" ht="18.75" customHeight="1" outlineLevel="1" spans="1:9">
      <c r="A316" s="68">
        <v>7</v>
      </c>
      <c r="B316" s="43" t="s">
        <v>150</v>
      </c>
      <c r="C316" s="43" t="s">
        <v>151</v>
      </c>
      <c r="D316" s="42" t="s">
        <v>152</v>
      </c>
      <c r="E316" s="44" t="s">
        <v>153</v>
      </c>
      <c r="F316" s="24">
        <v>18</v>
      </c>
      <c r="G316" s="17"/>
      <c r="H316" s="17"/>
      <c r="I316" s="21"/>
    </row>
    <row r="317" s="34" customFormat="1" ht="18.75" customHeight="1" outlineLevel="1" spans="1:9">
      <c r="A317" s="68">
        <v>8</v>
      </c>
      <c r="B317" s="43" t="s">
        <v>180</v>
      </c>
      <c r="C317" s="43" t="s">
        <v>151</v>
      </c>
      <c r="D317" s="42" t="s">
        <v>152</v>
      </c>
      <c r="E317" s="44" t="s">
        <v>153</v>
      </c>
      <c r="F317" s="24">
        <v>18</v>
      </c>
      <c r="G317" s="17"/>
      <c r="H317" s="17"/>
      <c r="I317" s="21"/>
    </row>
    <row r="318" s="34" customFormat="1" ht="18.75" customHeight="1" outlineLevel="1" spans="1:9">
      <c r="A318" s="68">
        <v>9</v>
      </c>
      <c r="B318" s="43" t="s">
        <v>182</v>
      </c>
      <c r="C318" s="43" t="s">
        <v>183</v>
      </c>
      <c r="D318" s="42" t="s">
        <v>152</v>
      </c>
      <c r="E318" s="44" t="s">
        <v>153</v>
      </c>
      <c r="F318" s="24">
        <v>18</v>
      </c>
      <c r="G318" s="17"/>
      <c r="H318" s="17"/>
      <c r="I318" s="21"/>
    </row>
    <row r="319" s="34" customFormat="1" ht="18.75" customHeight="1" outlineLevel="1" spans="1:9">
      <c r="A319" s="68">
        <v>10</v>
      </c>
      <c r="B319" s="43" t="s">
        <v>284</v>
      </c>
      <c r="C319" s="43" t="s">
        <v>196</v>
      </c>
      <c r="D319" s="42" t="s">
        <v>190</v>
      </c>
      <c r="E319" s="44" t="s">
        <v>191</v>
      </c>
      <c r="F319" s="24">
        <f>127*38</f>
        <v>4826</v>
      </c>
      <c r="G319" s="17"/>
      <c r="H319" s="17"/>
      <c r="I319" s="21"/>
    </row>
    <row r="320" s="34" customFormat="1" ht="18.75" customHeight="1" outlineLevel="1" spans="1:9">
      <c r="A320" s="68">
        <v>11</v>
      </c>
      <c r="B320" s="43" t="s">
        <v>285</v>
      </c>
      <c r="C320" s="43" t="s">
        <v>196</v>
      </c>
      <c r="D320" s="42" t="s">
        <v>190</v>
      </c>
      <c r="E320" s="44" t="s">
        <v>191</v>
      </c>
      <c r="F320" s="24">
        <f>138*38</f>
        <v>5244</v>
      </c>
      <c r="G320" s="17"/>
      <c r="H320" s="17"/>
      <c r="I320" s="21"/>
    </row>
    <row r="321" s="34" customFormat="1" ht="18.75" customHeight="1" outlineLevel="1" spans="1:9">
      <c r="A321" s="68">
        <v>12</v>
      </c>
      <c r="B321" s="43" t="s">
        <v>259</v>
      </c>
      <c r="C321" s="43" t="s">
        <v>196</v>
      </c>
      <c r="D321" s="42" t="s">
        <v>190</v>
      </c>
      <c r="E321" s="44" t="s">
        <v>191</v>
      </c>
      <c r="F321" s="24">
        <f>68*38</f>
        <v>2584</v>
      </c>
      <c r="G321" s="17"/>
      <c r="H321" s="17"/>
      <c r="I321" s="21"/>
    </row>
    <row r="322" s="34" customFormat="1" ht="18.75" customHeight="1" outlineLevel="1" spans="1:9">
      <c r="A322" s="68">
        <v>13</v>
      </c>
      <c r="B322" s="43" t="s">
        <v>202</v>
      </c>
      <c r="C322" s="43" t="s">
        <v>196</v>
      </c>
      <c r="D322" s="42" t="s">
        <v>190</v>
      </c>
      <c r="E322" s="44" t="s">
        <v>191</v>
      </c>
      <c r="F322" s="24">
        <f>63*38</f>
        <v>2394</v>
      </c>
      <c r="G322" s="17"/>
      <c r="H322" s="17"/>
      <c r="I322" s="21"/>
    </row>
    <row r="323" s="34" customFormat="1" ht="18.75" customHeight="1" outlineLevel="1" spans="1:9">
      <c r="A323" s="68">
        <v>14</v>
      </c>
      <c r="B323" s="43" t="s">
        <v>203</v>
      </c>
      <c r="C323" s="43" t="s">
        <v>196</v>
      </c>
      <c r="D323" s="42" t="s">
        <v>190</v>
      </c>
      <c r="E323" s="44" t="s">
        <v>191</v>
      </c>
      <c r="F323" s="24">
        <f>65*38</f>
        <v>2470</v>
      </c>
      <c r="G323" s="17"/>
      <c r="H323" s="17"/>
      <c r="I323" s="21"/>
    </row>
    <row r="324" s="34" customFormat="1" ht="18.75" customHeight="1" outlineLevel="1" spans="1:9">
      <c r="A324" s="68">
        <v>15</v>
      </c>
      <c r="B324" s="43" t="s">
        <v>286</v>
      </c>
      <c r="C324" s="43" t="s">
        <v>205</v>
      </c>
      <c r="D324" s="42" t="s">
        <v>190</v>
      </c>
      <c r="E324" s="44" t="s">
        <v>191</v>
      </c>
      <c r="F324" s="24">
        <v>228</v>
      </c>
      <c r="G324" s="17"/>
      <c r="H324" s="17"/>
      <c r="I324" s="21"/>
    </row>
    <row r="325" s="34" customFormat="1" ht="18.75" customHeight="1" outlineLevel="1" spans="1:9">
      <c r="A325" s="68">
        <v>16</v>
      </c>
      <c r="B325" s="43" t="s">
        <v>287</v>
      </c>
      <c r="C325" s="43" t="s">
        <v>288</v>
      </c>
      <c r="D325" s="42" t="s">
        <v>152</v>
      </c>
      <c r="E325" s="44" t="s">
        <v>153</v>
      </c>
      <c r="F325" s="24">
        <f>2*38</f>
        <v>76</v>
      </c>
      <c r="G325" s="17"/>
      <c r="H325" s="17"/>
      <c r="I325" s="21"/>
    </row>
    <row r="326" s="34" customFormat="1" ht="18.75" customHeight="1" outlineLevel="1" spans="1:9">
      <c r="A326" s="68">
        <v>17</v>
      </c>
      <c r="B326" s="43" t="s">
        <v>209</v>
      </c>
      <c r="C326" s="43" t="s">
        <v>210</v>
      </c>
      <c r="D326" s="42" t="s">
        <v>211</v>
      </c>
      <c r="E326" s="44" t="s">
        <v>212</v>
      </c>
      <c r="F326" s="24">
        <v>1</v>
      </c>
      <c r="G326" s="17"/>
      <c r="H326" s="17"/>
      <c r="I326" s="21"/>
    </row>
    <row r="327" s="34" customFormat="1" ht="18.75" customHeight="1" outlineLevel="1" spans="1:9">
      <c r="A327" s="99" t="s">
        <v>295</v>
      </c>
      <c r="B327" s="102" t="s">
        <v>296</v>
      </c>
      <c r="C327" s="103"/>
      <c r="D327" s="104"/>
      <c r="E327" s="68"/>
      <c r="F327" s="24"/>
      <c r="G327" s="17"/>
      <c r="H327" s="17"/>
      <c r="I327" s="21"/>
    </row>
    <row r="328" s="34" customFormat="1" ht="18.75" customHeight="1" outlineLevel="1" spans="1:9">
      <c r="A328" s="68">
        <v>1</v>
      </c>
      <c r="B328" s="43" t="s">
        <v>156</v>
      </c>
      <c r="C328" s="43" t="s">
        <v>157</v>
      </c>
      <c r="D328" s="42" t="s">
        <v>152</v>
      </c>
      <c r="E328" s="44" t="s">
        <v>153</v>
      </c>
      <c r="F328" s="24">
        <v>9</v>
      </c>
      <c r="G328" s="17"/>
      <c r="H328" s="17"/>
      <c r="I328" s="21"/>
    </row>
    <row r="329" s="34" customFormat="1" ht="18.75" customHeight="1" outlineLevel="1" spans="1:9">
      <c r="A329" s="68">
        <v>2</v>
      </c>
      <c r="B329" s="43" t="s">
        <v>158</v>
      </c>
      <c r="C329" s="43" t="s">
        <v>159</v>
      </c>
      <c r="D329" s="42" t="s">
        <v>152</v>
      </c>
      <c r="E329" s="44" t="s">
        <v>153</v>
      </c>
      <c r="F329" s="24">
        <v>18</v>
      </c>
      <c r="G329" s="17"/>
      <c r="H329" s="17"/>
      <c r="I329" s="21"/>
    </row>
    <row r="330" s="34" customFormat="1" ht="18.75" customHeight="1" outlineLevel="1" spans="1:9">
      <c r="A330" s="68">
        <v>3</v>
      </c>
      <c r="B330" s="43" t="s">
        <v>164</v>
      </c>
      <c r="C330" s="43" t="s">
        <v>165</v>
      </c>
      <c r="D330" s="42" t="s">
        <v>152</v>
      </c>
      <c r="E330" s="44" t="s">
        <v>153</v>
      </c>
      <c r="F330" s="24">
        <v>9</v>
      </c>
      <c r="G330" s="17"/>
      <c r="H330" s="17"/>
      <c r="I330" s="21"/>
    </row>
    <row r="331" s="34" customFormat="1" ht="18.75" customHeight="1" outlineLevel="1" spans="1:9">
      <c r="A331" s="68">
        <v>4</v>
      </c>
      <c r="B331" s="43" t="s">
        <v>168</v>
      </c>
      <c r="C331" s="43" t="s">
        <v>228</v>
      </c>
      <c r="D331" s="42" t="s">
        <v>152</v>
      </c>
      <c r="E331" s="44" t="s">
        <v>153</v>
      </c>
      <c r="F331" s="24">
        <v>9</v>
      </c>
      <c r="G331" s="17"/>
      <c r="H331" s="17"/>
      <c r="I331" s="21"/>
    </row>
    <row r="332" s="34" customFormat="1" ht="18.75" customHeight="1" outlineLevel="1" spans="1:9">
      <c r="A332" s="68">
        <v>5</v>
      </c>
      <c r="B332" s="43" t="s">
        <v>170</v>
      </c>
      <c r="C332" s="43" t="s">
        <v>171</v>
      </c>
      <c r="D332" s="42" t="s">
        <v>152</v>
      </c>
      <c r="E332" s="44" t="s">
        <v>153</v>
      </c>
      <c r="F332" s="24">
        <v>9</v>
      </c>
      <c r="G332" s="17"/>
      <c r="H332" s="17"/>
      <c r="I332" s="21"/>
    </row>
    <row r="333" s="34" customFormat="1" ht="18.75" customHeight="1" outlineLevel="1" spans="1:9">
      <c r="A333" s="68">
        <v>6</v>
      </c>
      <c r="B333" s="43" t="s">
        <v>154</v>
      </c>
      <c r="C333" s="43" t="s">
        <v>155</v>
      </c>
      <c r="D333" s="42" t="s">
        <v>152</v>
      </c>
      <c r="E333" s="44" t="s">
        <v>153</v>
      </c>
      <c r="F333" s="24">
        <v>9</v>
      </c>
      <c r="G333" s="17"/>
      <c r="H333" s="17"/>
      <c r="I333" s="21"/>
    </row>
    <row r="334" s="34" customFormat="1" ht="18.75" customHeight="1" outlineLevel="1" spans="1:9">
      <c r="A334" s="68">
        <v>7</v>
      </c>
      <c r="B334" s="43" t="s">
        <v>284</v>
      </c>
      <c r="C334" s="43" t="s">
        <v>196</v>
      </c>
      <c r="D334" s="42" t="s">
        <v>190</v>
      </c>
      <c r="E334" s="44" t="s">
        <v>191</v>
      </c>
      <c r="F334" s="24">
        <f>127*9</f>
        <v>1143</v>
      </c>
      <c r="G334" s="17"/>
      <c r="H334" s="17"/>
      <c r="I334" s="21"/>
    </row>
    <row r="335" s="34" customFormat="1" ht="18.75" customHeight="1" outlineLevel="1" spans="1:9">
      <c r="A335" s="68">
        <v>8</v>
      </c>
      <c r="B335" s="43" t="s">
        <v>285</v>
      </c>
      <c r="C335" s="43" t="s">
        <v>196</v>
      </c>
      <c r="D335" s="42" t="s">
        <v>190</v>
      </c>
      <c r="E335" s="44" t="s">
        <v>191</v>
      </c>
      <c r="F335" s="24">
        <f>138*9</f>
        <v>1242</v>
      </c>
      <c r="G335" s="17"/>
      <c r="H335" s="17"/>
      <c r="I335" s="21"/>
    </row>
    <row r="336" s="34" customFormat="1" ht="18.75" customHeight="1" outlineLevel="1" spans="1:9">
      <c r="A336" s="68">
        <v>9</v>
      </c>
      <c r="B336" s="43" t="s">
        <v>259</v>
      </c>
      <c r="C336" s="43" t="s">
        <v>196</v>
      </c>
      <c r="D336" s="42" t="s">
        <v>190</v>
      </c>
      <c r="E336" s="44" t="s">
        <v>191</v>
      </c>
      <c r="F336" s="24">
        <f>68*9</f>
        <v>612</v>
      </c>
      <c r="G336" s="17"/>
      <c r="H336" s="17"/>
      <c r="I336" s="21"/>
    </row>
    <row r="337" s="34" customFormat="1" ht="18.75" customHeight="1" outlineLevel="1" spans="1:9">
      <c r="A337" s="68">
        <v>10</v>
      </c>
      <c r="B337" s="43" t="s">
        <v>202</v>
      </c>
      <c r="C337" s="43" t="s">
        <v>196</v>
      </c>
      <c r="D337" s="42" t="s">
        <v>190</v>
      </c>
      <c r="E337" s="44" t="s">
        <v>191</v>
      </c>
      <c r="F337" s="24">
        <f>63*9</f>
        <v>567</v>
      </c>
      <c r="G337" s="17"/>
      <c r="H337" s="17"/>
      <c r="I337" s="21"/>
    </row>
    <row r="338" s="34" customFormat="1" ht="18.75" customHeight="1" outlineLevel="1" spans="1:9">
      <c r="A338" s="68">
        <v>11</v>
      </c>
      <c r="B338" s="43" t="s">
        <v>203</v>
      </c>
      <c r="C338" s="43" t="s">
        <v>196</v>
      </c>
      <c r="D338" s="42" t="s">
        <v>190</v>
      </c>
      <c r="E338" s="44" t="s">
        <v>191</v>
      </c>
      <c r="F338" s="24">
        <f>65*9</f>
        <v>585</v>
      </c>
      <c r="G338" s="17"/>
      <c r="H338" s="17"/>
      <c r="I338" s="21"/>
    </row>
    <row r="339" s="34" customFormat="1" ht="18.75" customHeight="1" outlineLevel="1" spans="1:9">
      <c r="A339" s="68">
        <v>12</v>
      </c>
      <c r="B339" s="43" t="s">
        <v>286</v>
      </c>
      <c r="C339" s="43" t="s">
        <v>205</v>
      </c>
      <c r="D339" s="42" t="s">
        <v>190</v>
      </c>
      <c r="E339" s="44" t="s">
        <v>191</v>
      </c>
      <c r="F339" s="24">
        <v>36</v>
      </c>
      <c r="G339" s="17"/>
      <c r="H339" s="17"/>
      <c r="I339" s="21"/>
    </row>
    <row r="340" s="34" customFormat="1" ht="18.75" customHeight="1" outlineLevel="1" spans="1:9">
      <c r="A340" s="68">
        <v>13</v>
      </c>
      <c r="B340" s="43" t="s">
        <v>287</v>
      </c>
      <c r="C340" s="43" t="s">
        <v>288</v>
      </c>
      <c r="D340" s="42" t="s">
        <v>152</v>
      </c>
      <c r="E340" s="44" t="s">
        <v>153</v>
      </c>
      <c r="F340" s="24">
        <v>18</v>
      </c>
      <c r="G340" s="17"/>
      <c r="H340" s="17"/>
      <c r="I340" s="21"/>
    </row>
    <row r="341" s="34" customFormat="1" ht="18.75" customHeight="1" outlineLevel="1" spans="1:9">
      <c r="A341" s="68">
        <v>14</v>
      </c>
      <c r="B341" s="43" t="s">
        <v>209</v>
      </c>
      <c r="C341" s="43" t="s">
        <v>210</v>
      </c>
      <c r="D341" s="42" t="s">
        <v>211</v>
      </c>
      <c r="E341" s="44" t="s">
        <v>212</v>
      </c>
      <c r="F341" s="24">
        <v>1</v>
      </c>
      <c r="G341" s="17"/>
      <c r="H341" s="17"/>
      <c r="I341" s="21"/>
    </row>
    <row r="342" s="34" customFormat="1" ht="18.75" customHeight="1" outlineLevel="1" spans="1:9">
      <c r="A342" s="99" t="s">
        <v>297</v>
      </c>
      <c r="B342" s="102" t="s">
        <v>298</v>
      </c>
      <c r="C342" s="103"/>
      <c r="D342" s="104"/>
      <c r="E342" s="68"/>
      <c r="F342" s="24"/>
      <c r="G342" s="17"/>
      <c r="H342" s="17"/>
      <c r="I342" s="21"/>
    </row>
    <row r="343" s="34" customFormat="1" ht="18.75" customHeight="1" outlineLevel="1" spans="1:9">
      <c r="A343" s="68">
        <v>1</v>
      </c>
      <c r="B343" s="43" t="s">
        <v>154</v>
      </c>
      <c r="C343" s="43" t="s">
        <v>155</v>
      </c>
      <c r="D343" s="42" t="s">
        <v>152</v>
      </c>
      <c r="E343" s="44" t="s">
        <v>153</v>
      </c>
      <c r="F343" s="24">
        <v>1</v>
      </c>
      <c r="G343" s="17"/>
      <c r="H343" s="17"/>
      <c r="I343" s="21"/>
    </row>
    <row r="344" s="34" customFormat="1" ht="18.75" customHeight="1" outlineLevel="1" spans="1:9">
      <c r="A344" s="68">
        <v>2</v>
      </c>
      <c r="B344" s="43" t="s">
        <v>156</v>
      </c>
      <c r="C344" s="43" t="s">
        <v>157</v>
      </c>
      <c r="D344" s="42" t="s">
        <v>152</v>
      </c>
      <c r="E344" s="44" t="s">
        <v>153</v>
      </c>
      <c r="F344" s="24">
        <v>4</v>
      </c>
      <c r="G344" s="17"/>
      <c r="H344" s="17"/>
      <c r="I344" s="21"/>
    </row>
    <row r="345" s="34" customFormat="1" ht="18.75" customHeight="1" outlineLevel="1" spans="1:9">
      <c r="A345" s="68">
        <v>3</v>
      </c>
      <c r="B345" s="43" t="s">
        <v>158</v>
      </c>
      <c r="C345" s="43" t="s">
        <v>159</v>
      </c>
      <c r="D345" s="42" t="s">
        <v>152</v>
      </c>
      <c r="E345" s="44" t="s">
        <v>153</v>
      </c>
      <c r="F345" s="24">
        <v>1</v>
      </c>
      <c r="G345" s="17"/>
      <c r="H345" s="17"/>
      <c r="I345" s="21"/>
    </row>
    <row r="346" s="34" customFormat="1" ht="18.75" customHeight="1" outlineLevel="1" spans="1:9">
      <c r="A346" s="68">
        <v>4</v>
      </c>
      <c r="B346" s="43" t="s">
        <v>164</v>
      </c>
      <c r="C346" s="43" t="s">
        <v>165</v>
      </c>
      <c r="D346" s="42" t="s">
        <v>152</v>
      </c>
      <c r="E346" s="44" t="s">
        <v>153</v>
      </c>
      <c r="F346" s="24">
        <v>1</v>
      </c>
      <c r="G346" s="17"/>
      <c r="H346" s="17"/>
      <c r="I346" s="21"/>
    </row>
    <row r="347" s="34" customFormat="1" ht="18.75" customHeight="1" outlineLevel="1" spans="1:9">
      <c r="A347" s="68">
        <v>5</v>
      </c>
      <c r="B347" s="43" t="s">
        <v>170</v>
      </c>
      <c r="C347" s="43" t="s">
        <v>171</v>
      </c>
      <c r="D347" s="42" t="s">
        <v>152</v>
      </c>
      <c r="E347" s="44" t="s">
        <v>153</v>
      </c>
      <c r="F347" s="24">
        <v>1</v>
      </c>
      <c r="G347" s="17"/>
      <c r="H347" s="17"/>
      <c r="I347" s="21"/>
    </row>
    <row r="348" s="34" customFormat="1" ht="18.75" customHeight="1" outlineLevel="1" spans="1:9">
      <c r="A348" s="68">
        <v>6</v>
      </c>
      <c r="B348" s="43" t="s">
        <v>168</v>
      </c>
      <c r="C348" s="43" t="s">
        <v>228</v>
      </c>
      <c r="D348" s="42" t="s">
        <v>152</v>
      </c>
      <c r="E348" s="44" t="s">
        <v>153</v>
      </c>
      <c r="F348" s="24">
        <v>1</v>
      </c>
      <c r="G348" s="17"/>
      <c r="H348" s="17"/>
      <c r="I348" s="21"/>
    </row>
    <row r="349" s="34" customFormat="1" ht="18.75" customHeight="1" outlineLevel="1" spans="1:9">
      <c r="A349" s="68">
        <v>7</v>
      </c>
      <c r="B349" s="43" t="s">
        <v>284</v>
      </c>
      <c r="C349" s="43" t="s">
        <v>196</v>
      </c>
      <c r="D349" s="42" t="s">
        <v>190</v>
      </c>
      <c r="E349" s="44" t="s">
        <v>191</v>
      </c>
      <c r="F349" s="24">
        <f>127*1</f>
        <v>127</v>
      </c>
      <c r="G349" s="17"/>
      <c r="H349" s="17"/>
      <c r="I349" s="21"/>
    </row>
    <row r="350" s="34" customFormat="1" ht="18.75" customHeight="1" outlineLevel="1" spans="1:9">
      <c r="A350" s="68">
        <v>8</v>
      </c>
      <c r="B350" s="43" t="s">
        <v>285</v>
      </c>
      <c r="C350" s="43" t="s">
        <v>196</v>
      </c>
      <c r="D350" s="42" t="s">
        <v>190</v>
      </c>
      <c r="E350" s="44" t="s">
        <v>191</v>
      </c>
      <c r="F350" s="24">
        <f>138*1</f>
        <v>138</v>
      </c>
      <c r="G350" s="17"/>
      <c r="H350" s="17"/>
      <c r="I350" s="21"/>
    </row>
    <row r="351" s="34" customFormat="1" ht="18.75" customHeight="1" outlineLevel="1" spans="1:9">
      <c r="A351" s="68">
        <v>9</v>
      </c>
      <c r="B351" s="43" t="s">
        <v>259</v>
      </c>
      <c r="C351" s="43" t="s">
        <v>196</v>
      </c>
      <c r="D351" s="42" t="s">
        <v>190</v>
      </c>
      <c r="E351" s="44" t="s">
        <v>191</v>
      </c>
      <c r="F351" s="24">
        <f>68*1</f>
        <v>68</v>
      </c>
      <c r="G351" s="17"/>
      <c r="H351" s="17"/>
      <c r="I351" s="21"/>
    </row>
    <row r="352" s="34" customFormat="1" ht="18.75" customHeight="1" outlineLevel="1" spans="1:9">
      <c r="A352" s="68">
        <v>10</v>
      </c>
      <c r="B352" s="43" t="s">
        <v>202</v>
      </c>
      <c r="C352" s="43" t="s">
        <v>196</v>
      </c>
      <c r="D352" s="42" t="s">
        <v>190</v>
      </c>
      <c r="E352" s="44" t="s">
        <v>191</v>
      </c>
      <c r="F352" s="24">
        <f>63*1</f>
        <v>63</v>
      </c>
      <c r="G352" s="17"/>
      <c r="H352" s="17"/>
      <c r="I352" s="21"/>
    </row>
    <row r="353" s="34" customFormat="1" ht="18.75" customHeight="1" outlineLevel="1" spans="1:9">
      <c r="A353" s="68">
        <v>11</v>
      </c>
      <c r="B353" s="43" t="s">
        <v>203</v>
      </c>
      <c r="C353" s="43" t="s">
        <v>196</v>
      </c>
      <c r="D353" s="42" t="s">
        <v>190</v>
      </c>
      <c r="E353" s="44" t="s">
        <v>191</v>
      </c>
      <c r="F353" s="24">
        <f>65*1</f>
        <v>65</v>
      </c>
      <c r="G353" s="17"/>
      <c r="H353" s="17"/>
      <c r="I353" s="21"/>
    </row>
    <row r="354" s="34" customFormat="1" ht="18.75" customHeight="1" outlineLevel="1" spans="1:9">
      <c r="A354" s="68">
        <v>12</v>
      </c>
      <c r="B354" s="43" t="s">
        <v>286</v>
      </c>
      <c r="C354" s="43" t="s">
        <v>205</v>
      </c>
      <c r="D354" s="42" t="s">
        <v>190</v>
      </c>
      <c r="E354" s="44" t="s">
        <v>191</v>
      </c>
      <c r="F354" s="24">
        <v>6</v>
      </c>
      <c r="G354" s="17"/>
      <c r="H354" s="17"/>
      <c r="I354" s="21"/>
    </row>
    <row r="355" s="34" customFormat="1" ht="18.75" customHeight="1" outlineLevel="1" spans="1:9">
      <c r="A355" s="68">
        <v>13</v>
      </c>
      <c r="B355" s="43" t="s">
        <v>287</v>
      </c>
      <c r="C355" s="43" t="s">
        <v>288</v>
      </c>
      <c r="D355" s="42" t="s">
        <v>152</v>
      </c>
      <c r="E355" s="44" t="s">
        <v>153</v>
      </c>
      <c r="F355" s="24">
        <f>2*1</f>
        <v>2</v>
      </c>
      <c r="G355" s="17"/>
      <c r="H355" s="17"/>
      <c r="I355" s="21"/>
    </row>
    <row r="356" s="34" customFormat="1" ht="18.75" customHeight="1" outlineLevel="1" spans="1:9">
      <c r="A356" s="68">
        <v>14</v>
      </c>
      <c r="B356" s="43" t="s">
        <v>209</v>
      </c>
      <c r="C356" s="43" t="s">
        <v>210</v>
      </c>
      <c r="D356" s="42" t="s">
        <v>211</v>
      </c>
      <c r="E356" s="44" t="s">
        <v>212</v>
      </c>
      <c r="F356" s="24">
        <v>1</v>
      </c>
      <c r="G356" s="17"/>
      <c r="H356" s="17"/>
      <c r="I356" s="21"/>
    </row>
    <row r="357" s="34" customFormat="1" ht="18.75" customHeight="1" outlineLevel="1" spans="1:9">
      <c r="A357" s="99" t="s">
        <v>299</v>
      </c>
      <c r="B357" s="102" t="s">
        <v>300</v>
      </c>
      <c r="C357" s="103"/>
      <c r="D357" s="104"/>
      <c r="E357" s="68"/>
      <c r="F357" s="24"/>
      <c r="G357" s="17"/>
      <c r="H357" s="17"/>
      <c r="I357" s="21"/>
    </row>
    <row r="358" s="34" customFormat="1" ht="18.75" customHeight="1" outlineLevel="1" spans="1:9">
      <c r="A358" s="68">
        <v>1</v>
      </c>
      <c r="B358" s="43" t="s">
        <v>154</v>
      </c>
      <c r="C358" s="43" t="s">
        <v>155</v>
      </c>
      <c r="D358" s="42" t="s">
        <v>152</v>
      </c>
      <c r="E358" s="44" t="s">
        <v>153</v>
      </c>
      <c r="F358" s="24">
        <v>2</v>
      </c>
      <c r="G358" s="17"/>
      <c r="H358" s="17"/>
      <c r="I358" s="21"/>
    </row>
    <row r="359" s="34" customFormat="1" ht="18.75" customHeight="1" outlineLevel="1" spans="1:9">
      <c r="A359" s="68">
        <v>2</v>
      </c>
      <c r="B359" s="43" t="s">
        <v>156</v>
      </c>
      <c r="C359" s="43" t="s">
        <v>157</v>
      </c>
      <c r="D359" s="42" t="s">
        <v>152</v>
      </c>
      <c r="E359" s="44" t="s">
        <v>153</v>
      </c>
      <c r="F359" s="24">
        <v>10</v>
      </c>
      <c r="G359" s="17"/>
      <c r="H359" s="17"/>
      <c r="I359" s="21"/>
    </row>
    <row r="360" s="34" customFormat="1" ht="18.75" customHeight="1" outlineLevel="1" spans="1:9">
      <c r="A360" s="68">
        <v>3</v>
      </c>
      <c r="B360" s="43" t="s">
        <v>158</v>
      </c>
      <c r="C360" s="43" t="s">
        <v>159</v>
      </c>
      <c r="D360" s="42" t="s">
        <v>152</v>
      </c>
      <c r="E360" s="44" t="s">
        <v>153</v>
      </c>
      <c r="F360" s="24">
        <v>4</v>
      </c>
      <c r="G360" s="17"/>
      <c r="H360" s="17"/>
      <c r="I360" s="21"/>
    </row>
    <row r="361" s="34" customFormat="1" ht="18.75" customHeight="1" outlineLevel="1" spans="1:9">
      <c r="A361" s="68">
        <v>4</v>
      </c>
      <c r="B361" s="43" t="s">
        <v>164</v>
      </c>
      <c r="C361" s="43" t="s">
        <v>165</v>
      </c>
      <c r="D361" s="42" t="s">
        <v>152</v>
      </c>
      <c r="E361" s="44" t="s">
        <v>153</v>
      </c>
      <c r="F361" s="24">
        <v>2</v>
      </c>
      <c r="G361" s="17"/>
      <c r="H361" s="17"/>
      <c r="I361" s="21"/>
    </row>
    <row r="362" s="34" customFormat="1" ht="18.75" customHeight="1" outlineLevel="1" spans="1:9">
      <c r="A362" s="68">
        <v>5</v>
      </c>
      <c r="B362" s="43" t="s">
        <v>168</v>
      </c>
      <c r="C362" s="43" t="s">
        <v>228</v>
      </c>
      <c r="D362" s="42" t="s">
        <v>152</v>
      </c>
      <c r="E362" s="44" t="s">
        <v>153</v>
      </c>
      <c r="F362" s="24">
        <v>2</v>
      </c>
      <c r="G362" s="17"/>
      <c r="H362" s="17"/>
      <c r="I362" s="21"/>
    </row>
    <row r="363" s="34" customFormat="1" ht="18.75" customHeight="1" outlineLevel="1" spans="1:9">
      <c r="A363" s="68">
        <v>6</v>
      </c>
      <c r="B363" s="43" t="s">
        <v>170</v>
      </c>
      <c r="C363" s="43" t="s">
        <v>171</v>
      </c>
      <c r="D363" s="42" t="s">
        <v>152</v>
      </c>
      <c r="E363" s="44" t="s">
        <v>153</v>
      </c>
      <c r="F363" s="24">
        <v>2</v>
      </c>
      <c r="G363" s="17"/>
      <c r="H363" s="17"/>
      <c r="I363" s="21"/>
    </row>
    <row r="364" s="34" customFormat="1" ht="18.75" customHeight="1" outlineLevel="1" spans="1:9">
      <c r="A364" s="68">
        <v>7</v>
      </c>
      <c r="B364" s="43" t="s">
        <v>284</v>
      </c>
      <c r="C364" s="43" t="s">
        <v>196</v>
      </c>
      <c r="D364" s="42" t="s">
        <v>190</v>
      </c>
      <c r="E364" s="44" t="s">
        <v>191</v>
      </c>
      <c r="F364" s="24">
        <f>127*2</f>
        <v>254</v>
      </c>
      <c r="G364" s="17"/>
      <c r="H364" s="17"/>
      <c r="I364" s="21"/>
    </row>
    <row r="365" s="34" customFormat="1" ht="18.75" customHeight="1" outlineLevel="1" spans="1:9">
      <c r="A365" s="68">
        <v>8</v>
      </c>
      <c r="B365" s="43" t="s">
        <v>285</v>
      </c>
      <c r="C365" s="43" t="s">
        <v>196</v>
      </c>
      <c r="D365" s="42" t="s">
        <v>190</v>
      </c>
      <c r="E365" s="44" t="s">
        <v>191</v>
      </c>
      <c r="F365" s="24">
        <f>138*2</f>
        <v>276</v>
      </c>
      <c r="G365" s="17"/>
      <c r="H365" s="17"/>
      <c r="I365" s="21"/>
    </row>
    <row r="366" s="34" customFormat="1" ht="18.75" customHeight="1" outlineLevel="1" spans="1:9">
      <c r="A366" s="68">
        <v>9</v>
      </c>
      <c r="B366" s="43" t="s">
        <v>259</v>
      </c>
      <c r="C366" s="43" t="s">
        <v>196</v>
      </c>
      <c r="D366" s="42" t="s">
        <v>190</v>
      </c>
      <c r="E366" s="44" t="s">
        <v>191</v>
      </c>
      <c r="F366" s="24">
        <f>68*2</f>
        <v>136</v>
      </c>
      <c r="G366" s="17"/>
      <c r="H366" s="17"/>
      <c r="I366" s="21"/>
    </row>
    <row r="367" s="34" customFormat="1" ht="18.75" customHeight="1" outlineLevel="1" spans="1:9">
      <c r="A367" s="68">
        <v>10</v>
      </c>
      <c r="B367" s="43" t="s">
        <v>202</v>
      </c>
      <c r="C367" s="43" t="s">
        <v>196</v>
      </c>
      <c r="D367" s="42" t="s">
        <v>190</v>
      </c>
      <c r="E367" s="44" t="s">
        <v>191</v>
      </c>
      <c r="F367" s="24">
        <f>63*2</f>
        <v>126</v>
      </c>
      <c r="G367" s="17"/>
      <c r="H367" s="17"/>
      <c r="I367" s="21"/>
    </row>
    <row r="368" s="34" customFormat="1" ht="18.75" customHeight="1" outlineLevel="1" spans="1:9">
      <c r="A368" s="68">
        <v>11</v>
      </c>
      <c r="B368" s="43" t="s">
        <v>203</v>
      </c>
      <c r="C368" s="43" t="s">
        <v>196</v>
      </c>
      <c r="D368" s="42" t="s">
        <v>190</v>
      </c>
      <c r="E368" s="44" t="s">
        <v>191</v>
      </c>
      <c r="F368" s="24">
        <f>65*2</f>
        <v>130</v>
      </c>
      <c r="G368" s="17"/>
      <c r="H368" s="17"/>
      <c r="I368" s="21"/>
    </row>
    <row r="369" s="34" customFormat="1" ht="18.75" customHeight="1" outlineLevel="1" spans="1:9">
      <c r="A369" s="68">
        <v>12</v>
      </c>
      <c r="B369" s="43" t="s">
        <v>286</v>
      </c>
      <c r="C369" s="43" t="s">
        <v>205</v>
      </c>
      <c r="D369" s="42" t="s">
        <v>190</v>
      </c>
      <c r="E369" s="44" t="s">
        <v>191</v>
      </c>
      <c r="F369" s="24">
        <v>16</v>
      </c>
      <c r="G369" s="17"/>
      <c r="H369" s="17"/>
      <c r="I369" s="21"/>
    </row>
    <row r="370" s="34" customFormat="1" ht="18.75" customHeight="1" outlineLevel="1" spans="1:9">
      <c r="A370" s="68">
        <v>13</v>
      </c>
      <c r="B370" s="43" t="s">
        <v>287</v>
      </c>
      <c r="C370" s="43" t="s">
        <v>288</v>
      </c>
      <c r="D370" s="42" t="s">
        <v>152</v>
      </c>
      <c r="E370" s="44" t="s">
        <v>153</v>
      </c>
      <c r="F370" s="24">
        <f>2*2</f>
        <v>4</v>
      </c>
      <c r="G370" s="17"/>
      <c r="H370" s="17"/>
      <c r="I370" s="21"/>
    </row>
    <row r="371" s="34" customFormat="1" ht="18.75" customHeight="1" outlineLevel="1" spans="1:9">
      <c r="A371" s="68">
        <v>14</v>
      </c>
      <c r="B371" s="43" t="s">
        <v>209</v>
      </c>
      <c r="C371" s="43" t="s">
        <v>210</v>
      </c>
      <c r="D371" s="42" t="s">
        <v>211</v>
      </c>
      <c r="E371" s="44" t="s">
        <v>212</v>
      </c>
      <c r="F371" s="24">
        <v>1</v>
      </c>
      <c r="G371" s="17"/>
      <c r="H371" s="17"/>
      <c r="I371" s="21"/>
    </row>
    <row r="372" s="34" customFormat="1" ht="18.75" customHeight="1" outlineLevel="1" spans="1:9">
      <c r="A372" s="99" t="s">
        <v>301</v>
      </c>
      <c r="B372" s="102" t="s">
        <v>302</v>
      </c>
      <c r="C372" s="103"/>
      <c r="D372" s="104"/>
      <c r="E372" s="68"/>
      <c r="F372" s="24"/>
      <c r="G372" s="17"/>
      <c r="H372" s="17"/>
      <c r="I372" s="21"/>
    </row>
    <row r="373" s="34" customFormat="1" ht="18.75" customHeight="1" outlineLevel="1" spans="1:9">
      <c r="A373" s="68">
        <v>1</v>
      </c>
      <c r="B373" s="43" t="s">
        <v>150</v>
      </c>
      <c r="C373" s="43" t="s">
        <v>151</v>
      </c>
      <c r="D373" s="42" t="s">
        <v>152</v>
      </c>
      <c r="E373" s="44" t="s">
        <v>153</v>
      </c>
      <c r="F373" s="24">
        <v>2</v>
      </c>
      <c r="G373" s="17"/>
      <c r="H373" s="17"/>
      <c r="I373" s="21"/>
    </row>
    <row r="374" s="34" customFormat="1" ht="18.75" customHeight="1" outlineLevel="1" spans="1:9">
      <c r="A374" s="68">
        <v>2</v>
      </c>
      <c r="B374" s="43" t="s">
        <v>180</v>
      </c>
      <c r="C374" s="43" t="s">
        <v>151</v>
      </c>
      <c r="D374" s="42" t="s">
        <v>152</v>
      </c>
      <c r="E374" s="44" t="s">
        <v>153</v>
      </c>
      <c r="F374" s="24">
        <v>2</v>
      </c>
      <c r="G374" s="17"/>
      <c r="H374" s="17"/>
      <c r="I374" s="21"/>
    </row>
    <row r="375" s="34" customFormat="1" ht="18.75" customHeight="1" outlineLevel="1" spans="1:9">
      <c r="A375" s="68">
        <v>3</v>
      </c>
      <c r="B375" s="43" t="s">
        <v>182</v>
      </c>
      <c r="C375" s="43" t="s">
        <v>183</v>
      </c>
      <c r="D375" s="42" t="s">
        <v>152</v>
      </c>
      <c r="E375" s="44" t="s">
        <v>153</v>
      </c>
      <c r="F375" s="24">
        <v>2</v>
      </c>
      <c r="G375" s="17"/>
      <c r="H375" s="17"/>
      <c r="I375" s="21"/>
    </row>
    <row r="376" s="34" customFormat="1" ht="18.75" customHeight="1" outlineLevel="1" spans="1:9">
      <c r="A376" s="68">
        <v>4</v>
      </c>
      <c r="B376" s="43" t="s">
        <v>154</v>
      </c>
      <c r="C376" s="43" t="s">
        <v>155</v>
      </c>
      <c r="D376" s="42" t="s">
        <v>152</v>
      </c>
      <c r="E376" s="44" t="s">
        <v>153</v>
      </c>
      <c r="F376" s="24">
        <v>2</v>
      </c>
      <c r="G376" s="17"/>
      <c r="H376" s="17"/>
      <c r="I376" s="21"/>
    </row>
    <row r="377" s="34" customFormat="1" ht="18.75" customHeight="1" outlineLevel="1" spans="1:9">
      <c r="A377" s="68">
        <v>5</v>
      </c>
      <c r="B377" s="43" t="s">
        <v>156</v>
      </c>
      <c r="C377" s="43" t="s">
        <v>157</v>
      </c>
      <c r="D377" s="42" t="s">
        <v>152</v>
      </c>
      <c r="E377" s="44" t="s">
        <v>153</v>
      </c>
      <c r="F377" s="24">
        <v>10</v>
      </c>
      <c r="G377" s="17"/>
      <c r="H377" s="17"/>
      <c r="I377" s="21"/>
    </row>
    <row r="378" s="34" customFormat="1" ht="18.75" customHeight="1" outlineLevel="1" spans="1:9">
      <c r="A378" s="68">
        <v>6</v>
      </c>
      <c r="B378" s="43" t="s">
        <v>158</v>
      </c>
      <c r="C378" s="43" t="s">
        <v>159</v>
      </c>
      <c r="D378" s="42" t="s">
        <v>152</v>
      </c>
      <c r="E378" s="44" t="s">
        <v>153</v>
      </c>
      <c r="F378" s="24">
        <v>4</v>
      </c>
      <c r="G378" s="17"/>
      <c r="H378" s="17"/>
      <c r="I378" s="21"/>
    </row>
    <row r="379" s="34" customFormat="1" ht="18.75" customHeight="1" outlineLevel="1" spans="1:9">
      <c r="A379" s="68">
        <v>7</v>
      </c>
      <c r="B379" s="43" t="s">
        <v>164</v>
      </c>
      <c r="C379" s="43" t="s">
        <v>165</v>
      </c>
      <c r="D379" s="42" t="s">
        <v>152</v>
      </c>
      <c r="E379" s="44" t="s">
        <v>153</v>
      </c>
      <c r="F379" s="24">
        <v>2</v>
      </c>
      <c r="G379" s="17"/>
      <c r="H379" s="17"/>
      <c r="I379" s="21"/>
    </row>
    <row r="380" s="34" customFormat="1" ht="18.75" customHeight="1" outlineLevel="1" spans="1:9">
      <c r="A380" s="68">
        <v>8</v>
      </c>
      <c r="B380" s="43" t="s">
        <v>168</v>
      </c>
      <c r="C380" s="43" t="s">
        <v>228</v>
      </c>
      <c r="D380" s="42" t="s">
        <v>152</v>
      </c>
      <c r="E380" s="44" t="s">
        <v>153</v>
      </c>
      <c r="F380" s="24">
        <v>2</v>
      </c>
      <c r="G380" s="17"/>
      <c r="H380" s="17"/>
      <c r="I380" s="21"/>
    </row>
    <row r="381" s="34" customFormat="1" ht="18.75" customHeight="1" outlineLevel="1" spans="1:9">
      <c r="A381" s="68">
        <v>9</v>
      </c>
      <c r="B381" s="43" t="s">
        <v>170</v>
      </c>
      <c r="C381" s="43" t="s">
        <v>171</v>
      </c>
      <c r="D381" s="42" t="s">
        <v>152</v>
      </c>
      <c r="E381" s="44" t="s">
        <v>153</v>
      </c>
      <c r="F381" s="24">
        <v>2</v>
      </c>
      <c r="G381" s="17"/>
      <c r="H381" s="17"/>
      <c r="I381" s="21"/>
    </row>
    <row r="382" s="34" customFormat="1" ht="18.75" customHeight="1" outlineLevel="1" spans="1:9">
      <c r="A382" s="68">
        <v>10</v>
      </c>
      <c r="B382" s="43" t="s">
        <v>284</v>
      </c>
      <c r="C382" s="43" t="s">
        <v>196</v>
      </c>
      <c r="D382" s="42" t="s">
        <v>190</v>
      </c>
      <c r="E382" s="44" t="s">
        <v>191</v>
      </c>
      <c r="F382" s="24">
        <f>127*2</f>
        <v>254</v>
      </c>
      <c r="G382" s="17"/>
      <c r="H382" s="17"/>
      <c r="I382" s="21"/>
    </row>
    <row r="383" s="34" customFormat="1" ht="18.75" customHeight="1" outlineLevel="1" spans="1:9">
      <c r="A383" s="68">
        <v>11</v>
      </c>
      <c r="B383" s="43" t="s">
        <v>285</v>
      </c>
      <c r="C383" s="43" t="s">
        <v>196</v>
      </c>
      <c r="D383" s="42" t="s">
        <v>190</v>
      </c>
      <c r="E383" s="44" t="s">
        <v>191</v>
      </c>
      <c r="F383" s="24">
        <f>138*2</f>
        <v>276</v>
      </c>
      <c r="G383" s="17"/>
      <c r="H383" s="17"/>
      <c r="I383" s="21"/>
    </row>
    <row r="384" s="34" customFormat="1" ht="18.75" customHeight="1" outlineLevel="1" spans="1:9">
      <c r="A384" s="68">
        <v>12</v>
      </c>
      <c r="B384" s="43" t="s">
        <v>259</v>
      </c>
      <c r="C384" s="43" t="s">
        <v>196</v>
      </c>
      <c r="D384" s="42" t="s">
        <v>190</v>
      </c>
      <c r="E384" s="44" t="s">
        <v>191</v>
      </c>
      <c r="F384" s="24">
        <f>68*2</f>
        <v>136</v>
      </c>
      <c r="G384" s="17"/>
      <c r="H384" s="17"/>
      <c r="I384" s="21"/>
    </row>
    <row r="385" s="34" customFormat="1" ht="18.75" customHeight="1" outlineLevel="1" spans="1:9">
      <c r="A385" s="68">
        <v>13</v>
      </c>
      <c r="B385" s="43" t="s">
        <v>202</v>
      </c>
      <c r="C385" s="43" t="s">
        <v>196</v>
      </c>
      <c r="D385" s="42" t="s">
        <v>190</v>
      </c>
      <c r="E385" s="44" t="s">
        <v>191</v>
      </c>
      <c r="F385" s="24">
        <f>63*2</f>
        <v>126</v>
      </c>
      <c r="G385" s="17"/>
      <c r="H385" s="17"/>
      <c r="I385" s="21"/>
    </row>
    <row r="386" s="34" customFormat="1" ht="18.75" customHeight="1" outlineLevel="1" spans="1:9">
      <c r="A386" s="68">
        <v>14</v>
      </c>
      <c r="B386" s="43" t="s">
        <v>203</v>
      </c>
      <c r="C386" s="43" t="s">
        <v>196</v>
      </c>
      <c r="D386" s="42" t="s">
        <v>190</v>
      </c>
      <c r="E386" s="44" t="s">
        <v>191</v>
      </c>
      <c r="F386" s="24">
        <f>65*2</f>
        <v>130</v>
      </c>
      <c r="G386" s="17"/>
      <c r="H386" s="17"/>
      <c r="I386" s="21"/>
    </row>
    <row r="387" s="34" customFormat="1" ht="18.75" customHeight="1" outlineLevel="1" spans="1:9">
      <c r="A387" s="68">
        <v>15</v>
      </c>
      <c r="B387" s="43" t="s">
        <v>286</v>
      </c>
      <c r="C387" s="43" t="s">
        <v>205</v>
      </c>
      <c r="D387" s="42" t="s">
        <v>190</v>
      </c>
      <c r="E387" s="44" t="s">
        <v>191</v>
      </c>
      <c r="F387" s="24">
        <v>16</v>
      </c>
      <c r="G387" s="17"/>
      <c r="H387" s="17"/>
      <c r="I387" s="21"/>
    </row>
    <row r="388" s="34" customFormat="1" ht="18.75" customHeight="1" outlineLevel="1" spans="1:9">
      <c r="A388" s="68">
        <v>16</v>
      </c>
      <c r="B388" s="43" t="s">
        <v>287</v>
      </c>
      <c r="C388" s="43" t="s">
        <v>288</v>
      </c>
      <c r="D388" s="42" t="s">
        <v>152</v>
      </c>
      <c r="E388" s="44" t="s">
        <v>153</v>
      </c>
      <c r="F388" s="24">
        <f>2*2</f>
        <v>4</v>
      </c>
      <c r="G388" s="17"/>
      <c r="H388" s="17"/>
      <c r="I388" s="21"/>
    </row>
    <row r="389" s="34" customFormat="1" ht="18.75" customHeight="1" outlineLevel="1" spans="1:9">
      <c r="A389" s="68">
        <v>17</v>
      </c>
      <c r="B389" s="43" t="s">
        <v>209</v>
      </c>
      <c r="C389" s="43" t="s">
        <v>210</v>
      </c>
      <c r="D389" s="42" t="s">
        <v>211</v>
      </c>
      <c r="E389" s="44" t="s">
        <v>212</v>
      </c>
      <c r="F389" s="24">
        <v>1</v>
      </c>
      <c r="G389" s="17"/>
      <c r="H389" s="17"/>
      <c r="I389" s="21"/>
    </row>
    <row r="390" s="34" customFormat="1" ht="18.75" customHeight="1" outlineLevel="1" spans="1:9">
      <c r="A390" s="99" t="s">
        <v>303</v>
      </c>
      <c r="B390" s="102" t="s">
        <v>304</v>
      </c>
      <c r="C390" s="103"/>
      <c r="D390" s="104"/>
      <c r="E390" s="68"/>
      <c r="F390" s="24"/>
      <c r="G390" s="17"/>
      <c r="H390" s="17"/>
      <c r="I390" s="21"/>
    </row>
    <row r="391" s="34" customFormat="1" ht="18.75" customHeight="1" outlineLevel="1" spans="1:9">
      <c r="A391" s="42">
        <v>1</v>
      </c>
      <c r="B391" s="43" t="s">
        <v>150</v>
      </c>
      <c r="C391" s="43" t="s">
        <v>151</v>
      </c>
      <c r="D391" s="42" t="s">
        <v>152</v>
      </c>
      <c r="E391" s="44" t="s">
        <v>153</v>
      </c>
      <c r="F391" s="24">
        <v>1</v>
      </c>
      <c r="G391" s="17"/>
      <c r="H391" s="17"/>
      <c r="I391" s="21"/>
    </row>
    <row r="392" s="34" customFormat="1" ht="18.75" customHeight="1" outlineLevel="1" spans="1:9">
      <c r="A392" s="42">
        <v>2</v>
      </c>
      <c r="B392" s="43" t="s">
        <v>154</v>
      </c>
      <c r="C392" s="43" t="s">
        <v>155</v>
      </c>
      <c r="D392" s="42" t="s">
        <v>152</v>
      </c>
      <c r="E392" s="44" t="s">
        <v>153</v>
      </c>
      <c r="F392" s="24">
        <v>1</v>
      </c>
      <c r="G392" s="17"/>
      <c r="H392" s="17"/>
      <c r="I392" s="21"/>
    </row>
    <row r="393" s="34" customFormat="1" ht="18.75" customHeight="1" outlineLevel="1" spans="1:9">
      <c r="A393" s="42">
        <v>3</v>
      </c>
      <c r="B393" s="43" t="s">
        <v>217</v>
      </c>
      <c r="C393" s="43" t="s">
        <v>218</v>
      </c>
      <c r="D393" s="42" t="s">
        <v>152</v>
      </c>
      <c r="E393" s="44" t="s">
        <v>153</v>
      </c>
      <c r="F393" s="24">
        <v>1</v>
      </c>
      <c r="G393" s="17"/>
      <c r="H393" s="17"/>
      <c r="I393" s="21"/>
    </row>
    <row r="394" s="34" customFormat="1" ht="18.75" customHeight="1" outlineLevel="1" spans="1:9">
      <c r="A394" s="42">
        <v>4</v>
      </c>
      <c r="B394" s="43" t="s">
        <v>180</v>
      </c>
      <c r="C394" s="43" t="s">
        <v>151</v>
      </c>
      <c r="D394" s="42" t="s">
        <v>152</v>
      </c>
      <c r="E394" s="44" t="s">
        <v>153</v>
      </c>
      <c r="F394" s="24">
        <v>1</v>
      </c>
      <c r="G394" s="17"/>
      <c r="H394" s="17"/>
      <c r="I394" s="21"/>
    </row>
    <row r="395" s="34" customFormat="1" ht="18.75" customHeight="1" outlineLevel="1" spans="1:9">
      <c r="A395" s="42">
        <v>5</v>
      </c>
      <c r="B395" s="43" t="s">
        <v>182</v>
      </c>
      <c r="C395" s="43" t="s">
        <v>183</v>
      </c>
      <c r="D395" s="42" t="s">
        <v>152</v>
      </c>
      <c r="E395" s="44" t="s">
        <v>153</v>
      </c>
      <c r="F395" s="24">
        <v>1</v>
      </c>
      <c r="G395" s="17"/>
      <c r="H395" s="17"/>
      <c r="I395" s="21"/>
    </row>
    <row r="396" s="34" customFormat="1" ht="18.75" customHeight="1" outlineLevel="1" spans="1:9">
      <c r="A396" s="42">
        <v>6</v>
      </c>
      <c r="B396" s="43" t="s">
        <v>156</v>
      </c>
      <c r="C396" s="43" t="s">
        <v>157</v>
      </c>
      <c r="D396" s="42" t="s">
        <v>152</v>
      </c>
      <c r="E396" s="44" t="s">
        <v>153</v>
      </c>
      <c r="F396" s="24">
        <v>5</v>
      </c>
      <c r="G396" s="17"/>
      <c r="H396" s="17"/>
      <c r="I396" s="21"/>
    </row>
    <row r="397" s="34" customFormat="1" ht="18.75" customHeight="1" outlineLevel="1" spans="1:9">
      <c r="A397" s="42">
        <v>7</v>
      </c>
      <c r="B397" s="43" t="s">
        <v>164</v>
      </c>
      <c r="C397" s="43" t="s">
        <v>165</v>
      </c>
      <c r="D397" s="42" t="s">
        <v>152</v>
      </c>
      <c r="E397" s="44" t="s">
        <v>153</v>
      </c>
      <c r="F397" s="24">
        <v>1</v>
      </c>
      <c r="G397" s="17"/>
      <c r="H397" s="17"/>
      <c r="I397" s="21"/>
    </row>
    <row r="398" s="34" customFormat="1" ht="18.75" customHeight="1" outlineLevel="1" spans="1:9">
      <c r="A398" s="42">
        <v>8</v>
      </c>
      <c r="B398" s="43" t="s">
        <v>170</v>
      </c>
      <c r="C398" s="43" t="s">
        <v>171</v>
      </c>
      <c r="D398" s="42" t="s">
        <v>152</v>
      </c>
      <c r="E398" s="44" t="s">
        <v>153</v>
      </c>
      <c r="F398" s="24">
        <v>1</v>
      </c>
      <c r="G398" s="17"/>
      <c r="H398" s="17"/>
      <c r="I398" s="21"/>
    </row>
    <row r="399" s="34" customFormat="1" ht="18.75" customHeight="1" outlineLevel="1" spans="1:9">
      <c r="A399" s="42">
        <v>9</v>
      </c>
      <c r="B399" s="43" t="s">
        <v>168</v>
      </c>
      <c r="C399" s="43" t="s">
        <v>228</v>
      </c>
      <c r="D399" s="42" t="s">
        <v>152</v>
      </c>
      <c r="E399" s="44" t="s">
        <v>153</v>
      </c>
      <c r="F399" s="24">
        <v>1</v>
      </c>
      <c r="G399" s="17"/>
      <c r="H399" s="17"/>
      <c r="I399" s="21"/>
    </row>
    <row r="400" s="34" customFormat="1" ht="18.75" customHeight="1" outlineLevel="1" spans="1:9">
      <c r="A400" s="42">
        <v>10</v>
      </c>
      <c r="B400" s="43" t="s">
        <v>284</v>
      </c>
      <c r="C400" s="43" t="s">
        <v>196</v>
      </c>
      <c r="D400" s="42" t="s">
        <v>190</v>
      </c>
      <c r="E400" s="44" t="s">
        <v>191</v>
      </c>
      <c r="F400" s="24">
        <f>127*1</f>
        <v>127</v>
      </c>
      <c r="G400" s="17"/>
      <c r="H400" s="17"/>
      <c r="I400" s="21"/>
    </row>
    <row r="401" s="34" customFormat="1" ht="18.75" customHeight="1" outlineLevel="1" spans="1:9">
      <c r="A401" s="42">
        <v>11</v>
      </c>
      <c r="B401" s="43" t="s">
        <v>285</v>
      </c>
      <c r="C401" s="43" t="s">
        <v>196</v>
      </c>
      <c r="D401" s="42" t="s">
        <v>190</v>
      </c>
      <c r="E401" s="44" t="s">
        <v>191</v>
      </c>
      <c r="F401" s="24">
        <f>138*1</f>
        <v>138</v>
      </c>
      <c r="G401" s="17"/>
      <c r="H401" s="17"/>
      <c r="I401" s="21"/>
    </row>
    <row r="402" s="34" customFormat="1" ht="18.75" customHeight="1" outlineLevel="1" spans="1:9">
      <c r="A402" s="42">
        <v>12</v>
      </c>
      <c r="B402" s="43" t="s">
        <v>259</v>
      </c>
      <c r="C402" s="43" t="s">
        <v>196</v>
      </c>
      <c r="D402" s="42" t="s">
        <v>190</v>
      </c>
      <c r="E402" s="44" t="s">
        <v>191</v>
      </c>
      <c r="F402" s="24">
        <f>68*1</f>
        <v>68</v>
      </c>
      <c r="G402" s="17"/>
      <c r="H402" s="17"/>
      <c r="I402" s="21"/>
    </row>
    <row r="403" s="34" customFormat="1" ht="18.75" customHeight="1" outlineLevel="1" spans="1:9">
      <c r="A403" s="42">
        <v>13</v>
      </c>
      <c r="B403" s="43" t="s">
        <v>202</v>
      </c>
      <c r="C403" s="43" t="s">
        <v>196</v>
      </c>
      <c r="D403" s="42" t="s">
        <v>190</v>
      </c>
      <c r="E403" s="44" t="s">
        <v>191</v>
      </c>
      <c r="F403" s="24">
        <f>63*1</f>
        <v>63</v>
      </c>
      <c r="G403" s="17"/>
      <c r="H403" s="17"/>
      <c r="I403" s="21"/>
    </row>
    <row r="404" s="34" customFormat="1" ht="18.75" customHeight="1" outlineLevel="1" spans="1:9">
      <c r="A404" s="42">
        <v>14</v>
      </c>
      <c r="B404" s="43" t="s">
        <v>203</v>
      </c>
      <c r="C404" s="43" t="s">
        <v>196</v>
      </c>
      <c r="D404" s="42" t="s">
        <v>190</v>
      </c>
      <c r="E404" s="44" t="s">
        <v>191</v>
      </c>
      <c r="F404" s="24">
        <f>65*1</f>
        <v>65</v>
      </c>
      <c r="G404" s="17"/>
      <c r="H404" s="17"/>
      <c r="I404" s="21"/>
    </row>
    <row r="405" s="34" customFormat="1" ht="18.75" customHeight="1" outlineLevel="1" spans="1:9">
      <c r="A405" s="42">
        <v>15</v>
      </c>
      <c r="B405" s="43" t="s">
        <v>286</v>
      </c>
      <c r="C405" s="43" t="s">
        <v>205</v>
      </c>
      <c r="D405" s="42" t="s">
        <v>190</v>
      </c>
      <c r="E405" s="44" t="s">
        <v>191</v>
      </c>
      <c r="F405" s="24">
        <v>6</v>
      </c>
      <c r="G405" s="17"/>
      <c r="H405" s="17"/>
      <c r="I405" s="21"/>
    </row>
    <row r="406" s="34" customFormat="1" ht="18.75" customHeight="1" outlineLevel="1" spans="1:9">
      <c r="A406" s="42">
        <v>16</v>
      </c>
      <c r="B406" s="43" t="s">
        <v>287</v>
      </c>
      <c r="C406" s="43" t="s">
        <v>288</v>
      </c>
      <c r="D406" s="42" t="s">
        <v>152</v>
      </c>
      <c r="E406" s="44" t="s">
        <v>153</v>
      </c>
      <c r="F406" s="24">
        <f>2*1</f>
        <v>2</v>
      </c>
      <c r="G406" s="17"/>
      <c r="H406" s="17"/>
      <c r="I406" s="21"/>
    </row>
    <row r="407" s="34" customFormat="1" ht="18.75" customHeight="1" outlineLevel="1" spans="1:9">
      <c r="A407" s="42">
        <v>17</v>
      </c>
      <c r="B407" s="43" t="s">
        <v>209</v>
      </c>
      <c r="C407" s="43" t="s">
        <v>210</v>
      </c>
      <c r="D407" s="42" t="s">
        <v>211</v>
      </c>
      <c r="E407" s="44" t="s">
        <v>212</v>
      </c>
      <c r="F407" s="24">
        <v>1</v>
      </c>
      <c r="G407" s="17"/>
      <c r="H407" s="17"/>
      <c r="I407" s="21"/>
    </row>
    <row r="408" s="34" customFormat="1" ht="18.75" customHeight="1" outlineLevel="1" spans="1:9">
      <c r="A408" s="99" t="s">
        <v>305</v>
      </c>
      <c r="B408" s="102" t="s">
        <v>306</v>
      </c>
      <c r="C408" s="103"/>
      <c r="D408" s="104"/>
      <c r="E408" s="68"/>
      <c r="F408" s="24"/>
      <c r="G408" s="17"/>
      <c r="H408" s="17"/>
      <c r="I408" s="21"/>
    </row>
    <row r="409" s="34" customFormat="1" ht="18.75" customHeight="1" outlineLevel="1" spans="1:9">
      <c r="A409" s="68">
        <v>1</v>
      </c>
      <c r="B409" s="43" t="s">
        <v>154</v>
      </c>
      <c r="C409" s="43" t="s">
        <v>155</v>
      </c>
      <c r="D409" s="42" t="s">
        <v>152</v>
      </c>
      <c r="E409" s="44" t="s">
        <v>153</v>
      </c>
      <c r="F409" s="24">
        <v>1</v>
      </c>
      <c r="G409" s="17"/>
      <c r="H409" s="17"/>
      <c r="I409" s="21"/>
    </row>
    <row r="410" s="34" customFormat="1" ht="18.75" customHeight="1" outlineLevel="1" spans="1:9">
      <c r="A410" s="68">
        <v>2</v>
      </c>
      <c r="B410" s="43" t="s">
        <v>156</v>
      </c>
      <c r="C410" s="43" t="s">
        <v>157</v>
      </c>
      <c r="D410" s="42" t="s">
        <v>152</v>
      </c>
      <c r="E410" s="44" t="s">
        <v>153</v>
      </c>
      <c r="F410" s="24">
        <v>2</v>
      </c>
      <c r="G410" s="17"/>
      <c r="H410" s="17"/>
      <c r="I410" s="21"/>
    </row>
    <row r="411" s="34" customFormat="1" ht="18.75" customHeight="1" outlineLevel="1" spans="1:9">
      <c r="A411" s="68">
        <v>3</v>
      </c>
      <c r="B411" s="43" t="s">
        <v>158</v>
      </c>
      <c r="C411" s="43" t="s">
        <v>159</v>
      </c>
      <c r="D411" s="42" t="s">
        <v>152</v>
      </c>
      <c r="E411" s="44" t="s">
        <v>153</v>
      </c>
      <c r="F411" s="24">
        <v>4</v>
      </c>
      <c r="G411" s="17"/>
      <c r="H411" s="17"/>
      <c r="I411" s="21"/>
    </row>
    <row r="412" s="34" customFormat="1" ht="18.75" customHeight="1" outlineLevel="1" spans="1:9">
      <c r="A412" s="68">
        <v>4</v>
      </c>
      <c r="B412" s="43" t="s">
        <v>166</v>
      </c>
      <c r="C412" s="43" t="s">
        <v>307</v>
      </c>
      <c r="D412" s="42" t="s">
        <v>152</v>
      </c>
      <c r="E412" s="44" t="s">
        <v>153</v>
      </c>
      <c r="F412" s="24">
        <v>1</v>
      </c>
      <c r="G412" s="17"/>
      <c r="H412" s="17"/>
      <c r="I412" s="21"/>
    </row>
    <row r="413" s="34" customFormat="1" ht="18.75" customHeight="1" outlineLevel="1" spans="1:9">
      <c r="A413" s="68">
        <v>5</v>
      </c>
      <c r="B413" s="43" t="s">
        <v>223</v>
      </c>
      <c r="C413" s="43" t="s">
        <v>308</v>
      </c>
      <c r="D413" s="42" t="s">
        <v>152</v>
      </c>
      <c r="E413" s="44" t="s">
        <v>153</v>
      </c>
      <c r="F413" s="24">
        <v>1</v>
      </c>
      <c r="G413" s="17"/>
      <c r="H413" s="17"/>
      <c r="I413" s="21"/>
    </row>
    <row r="414" s="34" customFormat="1" ht="18.75" customHeight="1" outlineLevel="1" spans="1:9">
      <c r="A414" s="68">
        <v>6</v>
      </c>
      <c r="B414" s="43" t="s">
        <v>284</v>
      </c>
      <c r="C414" s="43" t="s">
        <v>196</v>
      </c>
      <c r="D414" s="42" t="s">
        <v>190</v>
      </c>
      <c r="E414" s="44" t="s">
        <v>191</v>
      </c>
      <c r="F414" s="24">
        <f>127*1</f>
        <v>127</v>
      </c>
      <c r="G414" s="17"/>
      <c r="H414" s="17"/>
      <c r="I414" s="21"/>
    </row>
    <row r="415" s="34" customFormat="1" ht="18.75" customHeight="1" outlineLevel="1" spans="1:9">
      <c r="A415" s="68">
        <v>7</v>
      </c>
      <c r="B415" s="43" t="s">
        <v>285</v>
      </c>
      <c r="C415" s="43" t="s">
        <v>196</v>
      </c>
      <c r="D415" s="42" t="s">
        <v>190</v>
      </c>
      <c r="E415" s="44" t="s">
        <v>191</v>
      </c>
      <c r="F415" s="24">
        <f>138*1</f>
        <v>138</v>
      </c>
      <c r="G415" s="17"/>
      <c r="H415" s="17"/>
      <c r="I415" s="21"/>
    </row>
    <row r="416" s="34" customFormat="1" ht="18.75" customHeight="1" outlineLevel="1" spans="1:9">
      <c r="A416" s="68">
        <v>8</v>
      </c>
      <c r="B416" s="43" t="s">
        <v>259</v>
      </c>
      <c r="C416" s="43" t="s">
        <v>196</v>
      </c>
      <c r="D416" s="42" t="s">
        <v>190</v>
      </c>
      <c r="E416" s="44" t="s">
        <v>191</v>
      </c>
      <c r="F416" s="24">
        <f>68*1</f>
        <v>68</v>
      </c>
      <c r="G416" s="17"/>
      <c r="H416" s="17"/>
      <c r="I416" s="21"/>
    </row>
    <row r="417" s="34" customFormat="1" ht="18.75" customHeight="1" outlineLevel="1" spans="1:9">
      <c r="A417" s="68">
        <v>9</v>
      </c>
      <c r="B417" s="43" t="s">
        <v>202</v>
      </c>
      <c r="C417" s="43" t="s">
        <v>196</v>
      </c>
      <c r="D417" s="42" t="s">
        <v>190</v>
      </c>
      <c r="E417" s="44" t="s">
        <v>191</v>
      </c>
      <c r="F417" s="24">
        <f>63*1</f>
        <v>63</v>
      </c>
      <c r="G417" s="17"/>
      <c r="H417" s="17"/>
      <c r="I417" s="21"/>
    </row>
    <row r="418" s="34" customFormat="1" ht="18.75" customHeight="1" outlineLevel="1" spans="1:9">
      <c r="A418" s="68">
        <v>10</v>
      </c>
      <c r="B418" s="43" t="s">
        <v>203</v>
      </c>
      <c r="C418" s="43" t="s">
        <v>196</v>
      </c>
      <c r="D418" s="42" t="s">
        <v>190</v>
      </c>
      <c r="E418" s="44" t="s">
        <v>191</v>
      </c>
      <c r="F418" s="24">
        <f>65*1</f>
        <v>65</v>
      </c>
      <c r="G418" s="17"/>
      <c r="H418" s="17"/>
      <c r="I418" s="21"/>
    </row>
    <row r="419" s="34" customFormat="1" ht="18.75" customHeight="1" outlineLevel="1" spans="1:9">
      <c r="A419" s="68">
        <v>11</v>
      </c>
      <c r="B419" s="43" t="s">
        <v>286</v>
      </c>
      <c r="C419" s="43" t="s">
        <v>205</v>
      </c>
      <c r="D419" s="42" t="s">
        <v>190</v>
      </c>
      <c r="E419" s="44" t="s">
        <v>191</v>
      </c>
      <c r="F419" s="24">
        <v>7</v>
      </c>
      <c r="G419" s="17"/>
      <c r="H419" s="17"/>
      <c r="I419" s="21"/>
    </row>
    <row r="420" s="34" customFormat="1" ht="18.75" customHeight="1" outlineLevel="1" spans="1:9">
      <c r="A420" s="68">
        <v>12</v>
      </c>
      <c r="B420" s="43" t="s">
        <v>287</v>
      </c>
      <c r="C420" s="43" t="s">
        <v>288</v>
      </c>
      <c r="D420" s="42" t="s">
        <v>152</v>
      </c>
      <c r="E420" s="44" t="s">
        <v>153</v>
      </c>
      <c r="F420" s="24">
        <f>2*1</f>
        <v>2</v>
      </c>
      <c r="G420" s="17"/>
      <c r="H420" s="17"/>
      <c r="I420" s="21"/>
    </row>
    <row r="421" s="34" customFormat="1" ht="18.75" customHeight="1" outlineLevel="1" spans="1:9">
      <c r="A421" s="68">
        <v>13</v>
      </c>
      <c r="B421" s="43" t="s">
        <v>209</v>
      </c>
      <c r="C421" s="43" t="s">
        <v>210</v>
      </c>
      <c r="D421" s="42" t="s">
        <v>211</v>
      </c>
      <c r="E421" s="44" t="s">
        <v>212</v>
      </c>
      <c r="F421" s="24">
        <v>1</v>
      </c>
      <c r="G421" s="17"/>
      <c r="H421" s="17"/>
      <c r="I421" s="21"/>
    </row>
    <row r="422" s="34" customFormat="1" ht="18.75" customHeight="1" spans="1:9">
      <c r="A422" s="15" t="s">
        <v>309</v>
      </c>
      <c r="B422" s="15" t="s">
        <v>310</v>
      </c>
      <c r="C422" s="51" t="s">
        <v>311</v>
      </c>
      <c r="D422" s="52"/>
      <c r="E422" s="52"/>
      <c r="F422" s="52"/>
      <c r="G422" s="53"/>
      <c r="H422" s="38">
        <f>H3+H51+H114+H179+H229+H241</f>
        <v>0</v>
      </c>
      <c r="I422" s="21"/>
    </row>
  </sheetData>
  <mergeCells count="8">
    <mergeCell ref="A1:I1"/>
    <mergeCell ref="C257:D257"/>
    <mergeCell ref="F257:G257"/>
    <mergeCell ref="C274:D274"/>
    <mergeCell ref="F274:G274"/>
    <mergeCell ref="C292:D292"/>
    <mergeCell ref="F292:G292"/>
    <mergeCell ref="C422:G422"/>
  </mergeCells>
  <printOptions horizontalCentered="1"/>
  <pageMargins left="0.393700787401575" right="0.393700787401575" top="0.78740157480315" bottom="0.78740157480315" header="0.511811023622047" footer="0.511811023622047"/>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210"/>
  <sheetViews>
    <sheetView view="pageBreakPreview" zoomScaleNormal="100" zoomScaleSheetLayoutView="100" workbookViewId="0">
      <pane xSplit="3" ySplit="2" topLeftCell="D197" activePane="bottomRight" state="frozen"/>
      <selection/>
      <selection pane="topRight"/>
      <selection pane="bottomLeft"/>
      <selection pane="bottomRight" activeCell="H197" sqref="H197"/>
    </sheetView>
  </sheetViews>
  <sheetFormatPr defaultColWidth="8.875" defaultRowHeight="13.5"/>
  <cols>
    <col min="1" max="1" width="4.875" style="35" customWidth="1"/>
    <col min="2" max="2" width="34.125" style="35" customWidth="1"/>
    <col min="3" max="3" width="12.875" style="35" customWidth="1"/>
    <col min="4" max="4" width="9.75" style="35" customWidth="1"/>
    <col min="5" max="5" width="13.125" style="76" customWidth="1"/>
    <col min="6" max="6" width="8.25" style="76" customWidth="1"/>
    <col min="7" max="7" width="7.25" style="76" customWidth="1"/>
    <col min="8" max="8" width="9.125" style="76" customWidth="1"/>
    <col min="9" max="16384" width="8.875" style="77"/>
  </cols>
  <sheetData>
    <row r="1" ht="28.35" customHeight="1" spans="1:9">
      <c r="A1" s="37" t="s">
        <v>312</v>
      </c>
      <c r="B1" s="37"/>
      <c r="C1" s="37"/>
      <c r="D1" s="37"/>
      <c r="E1" s="37"/>
      <c r="F1" s="37"/>
      <c r="G1" s="37"/>
      <c r="H1" s="37"/>
      <c r="I1" s="37"/>
    </row>
    <row r="2" s="34" customFormat="1" ht="28.35" customHeight="1" spans="1:9">
      <c r="A2" s="15" t="s">
        <v>3</v>
      </c>
      <c r="B2" s="15" t="s">
        <v>4</v>
      </c>
      <c r="C2" s="15" t="s">
        <v>141</v>
      </c>
      <c r="D2" s="15" t="s">
        <v>142</v>
      </c>
      <c r="E2" s="15" t="s">
        <v>143</v>
      </c>
      <c r="F2" s="16" t="s">
        <v>144</v>
      </c>
      <c r="G2" s="15" t="s">
        <v>145</v>
      </c>
      <c r="H2" s="38" t="s">
        <v>18</v>
      </c>
      <c r="I2" s="16" t="s">
        <v>8</v>
      </c>
    </row>
    <row r="3" s="34" customFormat="1" ht="19.5" customHeight="1" spans="1:9">
      <c r="A3" s="15" t="s">
        <v>146</v>
      </c>
      <c r="B3" s="15" t="s">
        <v>147</v>
      </c>
      <c r="C3" s="15"/>
      <c r="D3" s="15"/>
      <c r="E3" s="15"/>
      <c r="F3" s="16"/>
      <c r="G3" s="15"/>
      <c r="H3" s="38">
        <f>SUM(H4:H39)</f>
        <v>0</v>
      </c>
      <c r="I3" s="16"/>
    </row>
    <row r="4" s="34" customFormat="1" ht="19.5" customHeight="1" outlineLevel="1" spans="1:9">
      <c r="A4" s="78" t="s">
        <v>148</v>
      </c>
      <c r="B4" s="79" t="s">
        <v>313</v>
      </c>
      <c r="C4" s="80"/>
      <c r="D4" s="81"/>
      <c r="E4" s="79"/>
      <c r="F4" s="80"/>
      <c r="G4" s="81"/>
      <c r="H4" s="46"/>
      <c r="I4" s="46"/>
    </row>
    <row r="5" s="34" customFormat="1" ht="54" customHeight="1" outlineLevel="1" spans="1:9">
      <c r="A5" s="82">
        <v>1</v>
      </c>
      <c r="B5" s="83" t="s">
        <v>314</v>
      </c>
      <c r="C5" s="43" t="s">
        <v>315</v>
      </c>
      <c r="D5" s="42" t="s">
        <v>190</v>
      </c>
      <c r="E5" s="44" t="s">
        <v>191</v>
      </c>
      <c r="F5" s="24">
        <v>631</v>
      </c>
      <c r="G5" s="17"/>
      <c r="H5" s="46"/>
      <c r="I5" s="46"/>
    </row>
    <row r="6" s="34" customFormat="1" ht="54" customHeight="1" outlineLevel="1" spans="1:9">
      <c r="A6" s="82">
        <v>2</v>
      </c>
      <c r="B6" s="83" t="s">
        <v>316</v>
      </c>
      <c r="C6" s="43" t="s">
        <v>315</v>
      </c>
      <c r="D6" s="42" t="s">
        <v>190</v>
      </c>
      <c r="E6" s="44" t="s">
        <v>191</v>
      </c>
      <c r="F6" s="24">
        <v>285</v>
      </c>
      <c r="G6" s="17"/>
      <c r="H6" s="46"/>
      <c r="I6" s="46"/>
    </row>
    <row r="7" s="34" customFormat="1" ht="54" customHeight="1" outlineLevel="1" spans="1:9">
      <c r="A7" s="82">
        <v>3</v>
      </c>
      <c r="B7" s="83" t="s">
        <v>317</v>
      </c>
      <c r="C7" s="43" t="s">
        <v>315</v>
      </c>
      <c r="D7" s="42" t="s">
        <v>190</v>
      </c>
      <c r="E7" s="44" t="s">
        <v>191</v>
      </c>
      <c r="F7" s="24">
        <v>240</v>
      </c>
      <c r="G7" s="17"/>
      <c r="H7" s="46"/>
      <c r="I7" s="46"/>
    </row>
    <row r="8" s="34" customFormat="1" ht="39" customHeight="1" outlineLevel="1" spans="1:9">
      <c r="A8" s="82">
        <v>4</v>
      </c>
      <c r="B8" s="83" t="s">
        <v>318</v>
      </c>
      <c r="C8" s="43" t="s">
        <v>319</v>
      </c>
      <c r="D8" s="44" t="s">
        <v>152</v>
      </c>
      <c r="E8" s="44" t="s">
        <v>153</v>
      </c>
      <c r="F8" s="24">
        <v>2</v>
      </c>
      <c r="G8" s="17"/>
      <c r="H8" s="46"/>
      <c r="I8" s="46"/>
    </row>
    <row r="9" s="34" customFormat="1" ht="39" customHeight="1" outlineLevel="1" spans="1:9">
      <c r="A9" s="82">
        <v>5</v>
      </c>
      <c r="B9" s="83" t="s">
        <v>320</v>
      </c>
      <c r="C9" s="43" t="s">
        <v>319</v>
      </c>
      <c r="D9" s="44" t="s">
        <v>152</v>
      </c>
      <c r="E9" s="44" t="s">
        <v>153</v>
      </c>
      <c r="F9" s="24">
        <v>2</v>
      </c>
      <c r="G9" s="17"/>
      <c r="H9" s="46"/>
      <c r="I9" s="46"/>
    </row>
    <row r="10" s="34" customFormat="1" ht="39" customHeight="1" outlineLevel="1" spans="1:9">
      <c r="A10" s="82">
        <v>6</v>
      </c>
      <c r="B10" s="83" t="s">
        <v>321</v>
      </c>
      <c r="C10" s="43" t="s">
        <v>319</v>
      </c>
      <c r="D10" s="44" t="s">
        <v>152</v>
      </c>
      <c r="E10" s="44" t="s">
        <v>153</v>
      </c>
      <c r="F10" s="24">
        <v>22</v>
      </c>
      <c r="G10" s="17"/>
      <c r="H10" s="46"/>
      <c r="I10" s="46"/>
    </row>
    <row r="11" s="34" customFormat="1" ht="39" customHeight="1" outlineLevel="1" spans="1:9">
      <c r="A11" s="82">
        <v>7</v>
      </c>
      <c r="B11" s="83" t="s">
        <v>322</v>
      </c>
      <c r="C11" s="43" t="s">
        <v>319</v>
      </c>
      <c r="D11" s="44" t="s">
        <v>152</v>
      </c>
      <c r="E11" s="44" t="s">
        <v>153</v>
      </c>
      <c r="F11" s="24">
        <v>12</v>
      </c>
      <c r="G11" s="17"/>
      <c r="H11" s="46"/>
      <c r="I11" s="46"/>
    </row>
    <row r="12" ht="39" customHeight="1" outlineLevel="1" spans="1:9">
      <c r="A12" s="82">
        <v>8</v>
      </c>
      <c r="B12" s="83" t="s">
        <v>323</v>
      </c>
      <c r="C12" s="43" t="s">
        <v>319</v>
      </c>
      <c r="D12" s="44" t="s">
        <v>152</v>
      </c>
      <c r="E12" s="44" t="s">
        <v>153</v>
      </c>
      <c r="F12" s="24">
        <v>3</v>
      </c>
      <c r="G12" s="17"/>
      <c r="H12" s="46"/>
      <c r="I12" s="46"/>
    </row>
    <row r="13" ht="39" customHeight="1" outlineLevel="1" spans="1:9">
      <c r="A13" s="82">
        <v>9</v>
      </c>
      <c r="B13" s="83" t="s">
        <v>324</v>
      </c>
      <c r="C13" s="43" t="s">
        <v>325</v>
      </c>
      <c r="D13" s="44" t="s">
        <v>152</v>
      </c>
      <c r="E13" s="44" t="s">
        <v>153</v>
      </c>
      <c r="F13" s="24">
        <v>16</v>
      </c>
      <c r="G13" s="17"/>
      <c r="H13" s="46"/>
      <c r="I13" s="46"/>
    </row>
    <row r="14" ht="39" customHeight="1" outlineLevel="1" spans="1:9">
      <c r="A14" s="82">
        <v>10</v>
      </c>
      <c r="B14" s="83" t="s">
        <v>326</v>
      </c>
      <c r="C14" s="43" t="s">
        <v>327</v>
      </c>
      <c r="D14" s="44" t="s">
        <v>152</v>
      </c>
      <c r="E14" s="44" t="s">
        <v>153</v>
      </c>
      <c r="F14" s="24">
        <v>16</v>
      </c>
      <c r="G14" s="17"/>
      <c r="H14" s="46"/>
      <c r="I14" s="46"/>
    </row>
    <row r="15" ht="39" customHeight="1" outlineLevel="1" spans="1:9">
      <c r="A15" s="82">
        <v>11</v>
      </c>
      <c r="B15" s="83" t="s">
        <v>328</v>
      </c>
      <c r="C15" s="43" t="s">
        <v>288</v>
      </c>
      <c r="D15" s="42" t="s">
        <v>152</v>
      </c>
      <c r="E15" s="44" t="s">
        <v>153</v>
      </c>
      <c r="F15" s="24">
        <v>14</v>
      </c>
      <c r="G15" s="17"/>
      <c r="H15" s="46"/>
      <c r="I15" s="46"/>
    </row>
    <row r="16" ht="35.25" customHeight="1" outlineLevel="1" spans="1:9">
      <c r="A16" s="82">
        <v>12</v>
      </c>
      <c r="B16" s="83" t="s">
        <v>329</v>
      </c>
      <c r="C16" s="43" t="s">
        <v>288</v>
      </c>
      <c r="D16" s="42" t="s">
        <v>152</v>
      </c>
      <c r="E16" s="44" t="s">
        <v>153</v>
      </c>
      <c r="F16" s="24">
        <v>32</v>
      </c>
      <c r="G16" s="17"/>
      <c r="H16" s="46"/>
      <c r="I16" s="46"/>
    </row>
    <row r="17" ht="99.75" customHeight="1" outlineLevel="1" spans="1:9">
      <c r="A17" s="82">
        <v>13</v>
      </c>
      <c r="B17" s="83" t="s">
        <v>330</v>
      </c>
      <c r="C17" s="42" t="s">
        <v>331</v>
      </c>
      <c r="D17" s="42" t="s">
        <v>152</v>
      </c>
      <c r="E17" s="44" t="s">
        <v>153</v>
      </c>
      <c r="F17" s="24">
        <v>31</v>
      </c>
      <c r="G17" s="17"/>
      <c r="H17" s="46"/>
      <c r="I17" s="46"/>
    </row>
    <row r="18" ht="23.25" customHeight="1" outlineLevel="1" spans="1:9">
      <c r="A18" s="78" t="s">
        <v>215</v>
      </c>
      <c r="B18" s="79" t="s">
        <v>332</v>
      </c>
      <c r="C18" s="80"/>
      <c r="D18" s="81"/>
      <c r="E18" s="79"/>
      <c r="F18" s="80"/>
      <c r="G18" s="81"/>
      <c r="H18" s="46"/>
      <c r="I18" s="46"/>
    </row>
    <row r="19" ht="42" customHeight="1" outlineLevel="1" spans="1:9">
      <c r="A19" s="82">
        <v>14</v>
      </c>
      <c r="B19" s="83" t="s">
        <v>314</v>
      </c>
      <c r="C19" s="43" t="s">
        <v>315</v>
      </c>
      <c r="D19" s="42" t="s">
        <v>190</v>
      </c>
      <c r="E19" s="44" t="s">
        <v>191</v>
      </c>
      <c r="F19" s="24">
        <f>190+511</f>
        <v>701</v>
      </c>
      <c r="G19" s="17"/>
      <c r="H19" s="46"/>
      <c r="I19" s="46"/>
    </row>
    <row r="20" ht="49.5" customHeight="1" outlineLevel="1" spans="1:9">
      <c r="A20" s="82">
        <v>15</v>
      </c>
      <c r="B20" s="83" t="s">
        <v>316</v>
      </c>
      <c r="C20" s="43" t="s">
        <v>315</v>
      </c>
      <c r="D20" s="42" t="s">
        <v>190</v>
      </c>
      <c r="E20" s="44" t="s">
        <v>191</v>
      </c>
      <c r="F20" s="24">
        <f>113+50</f>
        <v>163</v>
      </c>
      <c r="G20" s="17"/>
      <c r="H20" s="46"/>
      <c r="I20" s="46"/>
    </row>
    <row r="21" ht="49.5" customHeight="1" outlineLevel="1" spans="1:9">
      <c r="A21" s="82">
        <v>16</v>
      </c>
      <c r="B21" s="83" t="s">
        <v>333</v>
      </c>
      <c r="C21" s="43" t="s">
        <v>315</v>
      </c>
      <c r="D21" s="42" t="s">
        <v>190</v>
      </c>
      <c r="E21" s="44" t="s">
        <v>191</v>
      </c>
      <c r="F21" s="24">
        <f>177+50</f>
        <v>227</v>
      </c>
      <c r="G21" s="17"/>
      <c r="H21" s="46"/>
      <c r="I21" s="46"/>
    </row>
    <row r="22" ht="49.5" customHeight="1" outlineLevel="1" spans="1:9">
      <c r="A22" s="82">
        <v>17</v>
      </c>
      <c r="B22" s="83" t="s">
        <v>317</v>
      </c>
      <c r="C22" s="43" t="s">
        <v>315</v>
      </c>
      <c r="D22" s="42" t="s">
        <v>190</v>
      </c>
      <c r="E22" s="44" t="s">
        <v>191</v>
      </c>
      <c r="F22" s="24">
        <f>53+50</f>
        <v>103</v>
      </c>
      <c r="G22" s="17"/>
      <c r="H22" s="46"/>
      <c r="I22" s="46"/>
    </row>
    <row r="23" ht="49.5" customHeight="1" outlineLevel="1" spans="1:9">
      <c r="A23" s="82">
        <v>18</v>
      </c>
      <c r="B23" s="83" t="s">
        <v>334</v>
      </c>
      <c r="C23" s="43" t="s">
        <v>315</v>
      </c>
      <c r="D23" s="42" t="s">
        <v>190</v>
      </c>
      <c r="E23" s="44" t="s">
        <v>191</v>
      </c>
      <c r="F23" s="24">
        <f>193+50</f>
        <v>243</v>
      </c>
      <c r="G23" s="17"/>
      <c r="H23" s="46"/>
      <c r="I23" s="46"/>
    </row>
    <row r="24" ht="49.5" customHeight="1" outlineLevel="1" spans="1:9">
      <c r="A24" s="82">
        <v>19</v>
      </c>
      <c r="B24" s="83" t="s">
        <v>335</v>
      </c>
      <c r="C24" s="43" t="s">
        <v>315</v>
      </c>
      <c r="D24" s="42" t="s">
        <v>190</v>
      </c>
      <c r="E24" s="44" t="s">
        <v>191</v>
      </c>
      <c r="F24" s="24">
        <f>664+50</f>
        <v>714</v>
      </c>
      <c r="G24" s="17"/>
      <c r="H24" s="46"/>
      <c r="I24" s="46"/>
    </row>
    <row r="25" ht="49.5" customHeight="1" outlineLevel="1" spans="1:9">
      <c r="A25" s="82">
        <v>20</v>
      </c>
      <c r="B25" s="83" t="s">
        <v>336</v>
      </c>
      <c r="C25" s="43" t="s">
        <v>315</v>
      </c>
      <c r="D25" s="42" t="s">
        <v>190</v>
      </c>
      <c r="E25" s="44" t="s">
        <v>191</v>
      </c>
      <c r="F25" s="24">
        <v>68</v>
      </c>
      <c r="G25" s="17"/>
      <c r="H25" s="46"/>
      <c r="I25" s="46"/>
    </row>
    <row r="26" ht="49.5" customHeight="1" outlineLevel="1" spans="1:9">
      <c r="A26" s="82">
        <v>21</v>
      </c>
      <c r="B26" s="83" t="s">
        <v>337</v>
      </c>
      <c r="C26" s="43" t="s">
        <v>315</v>
      </c>
      <c r="D26" s="42" t="s">
        <v>190</v>
      </c>
      <c r="E26" s="44" t="s">
        <v>191</v>
      </c>
      <c r="F26" s="24">
        <f>2627+100</f>
        <v>2727</v>
      </c>
      <c r="G26" s="17"/>
      <c r="H26" s="46"/>
      <c r="I26" s="46"/>
    </row>
    <row r="27" ht="49.5" customHeight="1" outlineLevel="1" spans="1:9">
      <c r="A27" s="82">
        <v>22</v>
      </c>
      <c r="B27" s="83" t="s">
        <v>338</v>
      </c>
      <c r="C27" s="43" t="s">
        <v>339</v>
      </c>
      <c r="D27" s="44" t="s">
        <v>152</v>
      </c>
      <c r="E27" s="44" t="s">
        <v>153</v>
      </c>
      <c r="F27" s="24">
        <v>710</v>
      </c>
      <c r="G27" s="17"/>
      <c r="H27" s="46"/>
      <c r="I27" s="46"/>
    </row>
    <row r="28" ht="42" customHeight="1" outlineLevel="1" spans="1:9">
      <c r="A28" s="82">
        <v>23</v>
      </c>
      <c r="B28" s="83" t="s">
        <v>340</v>
      </c>
      <c r="C28" s="43" t="s">
        <v>341</v>
      </c>
      <c r="D28" s="44" t="s">
        <v>152</v>
      </c>
      <c r="E28" s="44" t="s">
        <v>153</v>
      </c>
      <c r="F28" s="24">
        <v>155</v>
      </c>
      <c r="G28" s="17"/>
      <c r="H28" s="46"/>
      <c r="I28" s="46"/>
    </row>
    <row r="29" ht="42" customHeight="1" outlineLevel="1" spans="1:9">
      <c r="A29" s="82">
        <v>24</v>
      </c>
      <c r="B29" s="83" t="s">
        <v>342</v>
      </c>
      <c r="C29" s="43" t="s">
        <v>319</v>
      </c>
      <c r="D29" s="44" t="s">
        <v>152</v>
      </c>
      <c r="E29" s="44" t="s">
        <v>153</v>
      </c>
      <c r="F29" s="24">
        <v>4</v>
      </c>
      <c r="G29" s="17"/>
      <c r="H29" s="46"/>
      <c r="I29" s="46"/>
    </row>
    <row r="30" ht="42" customHeight="1" outlineLevel="1" spans="1:9">
      <c r="A30" s="82">
        <v>25</v>
      </c>
      <c r="B30" s="83" t="s">
        <v>343</v>
      </c>
      <c r="C30" s="43" t="s">
        <v>319</v>
      </c>
      <c r="D30" s="44" t="s">
        <v>152</v>
      </c>
      <c r="E30" s="44" t="s">
        <v>153</v>
      </c>
      <c r="F30" s="24">
        <v>2</v>
      </c>
      <c r="G30" s="17"/>
      <c r="H30" s="46"/>
      <c r="I30" s="46"/>
    </row>
    <row r="31" ht="42" customHeight="1" outlineLevel="1" spans="1:9">
      <c r="A31" s="82">
        <v>26</v>
      </c>
      <c r="B31" s="83" t="s">
        <v>344</v>
      </c>
      <c r="C31" s="43" t="s">
        <v>345</v>
      </c>
      <c r="D31" s="44" t="s">
        <v>152</v>
      </c>
      <c r="E31" s="44" t="s">
        <v>153</v>
      </c>
      <c r="F31" s="24">
        <v>6</v>
      </c>
      <c r="G31" s="17"/>
      <c r="H31" s="46"/>
      <c r="I31" s="46"/>
    </row>
    <row r="32" ht="42" customHeight="1" outlineLevel="1" spans="1:9">
      <c r="A32" s="82">
        <v>27</v>
      </c>
      <c r="B32" s="83" t="s">
        <v>346</v>
      </c>
      <c r="C32" s="43" t="s">
        <v>319</v>
      </c>
      <c r="D32" s="44" t="s">
        <v>152</v>
      </c>
      <c r="E32" s="44" t="s">
        <v>153</v>
      </c>
      <c r="F32" s="24">
        <v>7</v>
      </c>
      <c r="G32" s="17"/>
      <c r="H32" s="46"/>
      <c r="I32" s="46"/>
    </row>
    <row r="33" ht="42" customHeight="1" outlineLevel="1" spans="1:9">
      <c r="A33" s="82">
        <v>28</v>
      </c>
      <c r="B33" s="83" t="s">
        <v>347</v>
      </c>
      <c r="C33" s="43" t="s">
        <v>319</v>
      </c>
      <c r="D33" s="44" t="s">
        <v>152</v>
      </c>
      <c r="E33" s="44" t="s">
        <v>153</v>
      </c>
      <c r="F33" s="24">
        <v>5</v>
      </c>
      <c r="G33" s="17"/>
      <c r="H33" s="46"/>
      <c r="I33" s="46"/>
    </row>
    <row r="34" ht="35.25" customHeight="1" outlineLevel="1" spans="1:9">
      <c r="A34" s="82">
        <v>29</v>
      </c>
      <c r="B34" s="83" t="s">
        <v>348</v>
      </c>
      <c r="C34" s="43" t="s">
        <v>319</v>
      </c>
      <c r="D34" s="44" t="s">
        <v>152</v>
      </c>
      <c r="E34" s="44" t="s">
        <v>153</v>
      </c>
      <c r="F34" s="24">
        <v>5</v>
      </c>
      <c r="G34" s="17"/>
      <c r="H34" s="46"/>
      <c r="I34" s="46"/>
    </row>
    <row r="35" ht="35.25" customHeight="1" outlineLevel="1" spans="1:9">
      <c r="A35" s="82">
        <v>30</v>
      </c>
      <c r="B35" s="83" t="s">
        <v>349</v>
      </c>
      <c r="C35" s="43" t="s">
        <v>319</v>
      </c>
      <c r="D35" s="44" t="s">
        <v>152</v>
      </c>
      <c r="E35" s="44" t="s">
        <v>153</v>
      </c>
      <c r="F35" s="24">
        <v>1</v>
      </c>
      <c r="G35" s="17"/>
      <c r="H35" s="46"/>
      <c r="I35" s="46"/>
    </row>
    <row r="36" ht="35.25" customHeight="1" outlineLevel="1" spans="1:9">
      <c r="A36" s="82">
        <v>31</v>
      </c>
      <c r="B36" s="83" t="s">
        <v>350</v>
      </c>
      <c r="C36" s="43" t="s">
        <v>325</v>
      </c>
      <c r="D36" s="44" t="s">
        <v>152</v>
      </c>
      <c r="E36" s="44" t="s">
        <v>153</v>
      </c>
      <c r="F36" s="24">
        <v>8</v>
      </c>
      <c r="G36" s="17"/>
      <c r="H36" s="46"/>
      <c r="I36" s="46"/>
    </row>
    <row r="37" ht="35.25" customHeight="1" outlineLevel="1" spans="1:9">
      <c r="A37" s="82">
        <v>32</v>
      </c>
      <c r="B37" s="83" t="s">
        <v>351</v>
      </c>
      <c r="C37" s="43" t="s">
        <v>327</v>
      </c>
      <c r="D37" s="44" t="s">
        <v>152</v>
      </c>
      <c r="E37" s="44" t="s">
        <v>153</v>
      </c>
      <c r="F37" s="24">
        <v>8</v>
      </c>
      <c r="G37" s="17"/>
      <c r="H37" s="46"/>
      <c r="I37" s="46"/>
    </row>
    <row r="38" ht="35.25" customHeight="1" outlineLevel="1" spans="1:9">
      <c r="A38" s="82">
        <v>33</v>
      </c>
      <c r="B38" s="83" t="s">
        <v>352</v>
      </c>
      <c r="C38" s="43" t="s">
        <v>353</v>
      </c>
      <c r="D38" s="44" t="s">
        <v>152</v>
      </c>
      <c r="E38" s="44" t="s">
        <v>153</v>
      </c>
      <c r="F38" s="24">
        <v>3</v>
      </c>
      <c r="G38" s="17"/>
      <c r="H38" s="46"/>
      <c r="I38" s="46"/>
    </row>
    <row r="39" ht="35.25" customHeight="1" outlineLevel="1" spans="1:9">
      <c r="A39" s="82">
        <v>34</v>
      </c>
      <c r="B39" s="83" t="s">
        <v>354</v>
      </c>
      <c r="C39" s="43" t="s">
        <v>355</v>
      </c>
      <c r="D39" s="44" t="s">
        <v>152</v>
      </c>
      <c r="E39" s="44" t="s">
        <v>153</v>
      </c>
      <c r="F39" s="24">
        <v>6</v>
      </c>
      <c r="G39" s="17"/>
      <c r="H39" s="46"/>
      <c r="I39" s="46"/>
    </row>
    <row r="40" ht="35.25" customHeight="1" spans="1:9">
      <c r="A40" s="15" t="s">
        <v>226</v>
      </c>
      <c r="B40" s="15" t="s">
        <v>227</v>
      </c>
      <c r="C40" s="15"/>
      <c r="D40" s="15"/>
      <c r="E40" s="15"/>
      <c r="F40" s="16"/>
      <c r="G40" s="15"/>
      <c r="H40" s="38">
        <f>SUM(H41:H88)</f>
        <v>0</v>
      </c>
      <c r="I40" s="16"/>
    </row>
    <row r="41" ht="35.25" customHeight="1" outlineLevel="1" spans="1:9">
      <c r="A41" s="78" t="s">
        <v>148</v>
      </c>
      <c r="B41" s="79" t="s">
        <v>313</v>
      </c>
      <c r="C41" s="80"/>
      <c r="D41" s="81"/>
      <c r="E41" s="79"/>
      <c r="F41" s="80"/>
      <c r="G41" s="81"/>
      <c r="H41" s="46"/>
      <c r="I41" s="46"/>
    </row>
    <row r="42" ht="35.25" customHeight="1" outlineLevel="1" spans="1:9">
      <c r="A42" s="82">
        <v>1</v>
      </c>
      <c r="B42" s="83" t="s">
        <v>314</v>
      </c>
      <c r="C42" s="43" t="s">
        <v>315</v>
      </c>
      <c r="D42" s="42" t="s">
        <v>190</v>
      </c>
      <c r="E42" s="44" t="s">
        <v>191</v>
      </c>
      <c r="F42" s="24">
        <v>331</v>
      </c>
      <c r="G42" s="17"/>
      <c r="H42" s="46"/>
      <c r="I42" s="46"/>
    </row>
    <row r="43" ht="35.25" customHeight="1" outlineLevel="1" spans="1:9">
      <c r="A43" s="82">
        <v>2</v>
      </c>
      <c r="B43" s="83" t="s">
        <v>316</v>
      </c>
      <c r="C43" s="43" t="s">
        <v>315</v>
      </c>
      <c r="D43" s="42" t="s">
        <v>190</v>
      </c>
      <c r="E43" s="44" t="s">
        <v>191</v>
      </c>
      <c r="F43" s="24">
        <v>162</v>
      </c>
      <c r="G43" s="17"/>
      <c r="H43" s="46"/>
      <c r="I43" s="46"/>
    </row>
    <row r="44" ht="35.25" customHeight="1" outlineLevel="1" spans="1:9">
      <c r="A44" s="82">
        <v>3</v>
      </c>
      <c r="B44" s="83" t="s">
        <v>317</v>
      </c>
      <c r="C44" s="43" t="s">
        <v>315</v>
      </c>
      <c r="D44" s="42" t="s">
        <v>190</v>
      </c>
      <c r="E44" s="44" t="s">
        <v>191</v>
      </c>
      <c r="F44" s="24">
        <v>156</v>
      </c>
      <c r="G44" s="17"/>
      <c r="H44" s="46"/>
      <c r="I44" s="46"/>
    </row>
    <row r="45" ht="35.25" customHeight="1" outlineLevel="1" spans="1:9">
      <c r="A45" s="82">
        <v>4</v>
      </c>
      <c r="B45" s="83" t="s">
        <v>318</v>
      </c>
      <c r="C45" s="43" t="s">
        <v>319</v>
      </c>
      <c r="D45" s="44" t="s">
        <v>152</v>
      </c>
      <c r="E45" s="44" t="s">
        <v>153</v>
      </c>
      <c r="F45" s="24">
        <v>2</v>
      </c>
      <c r="G45" s="17"/>
      <c r="H45" s="46"/>
      <c r="I45" s="46"/>
    </row>
    <row r="46" ht="35.25" customHeight="1" outlineLevel="1" spans="1:9">
      <c r="A46" s="82">
        <v>5</v>
      </c>
      <c r="B46" s="83" t="s">
        <v>321</v>
      </c>
      <c r="C46" s="43" t="s">
        <v>319</v>
      </c>
      <c r="D46" s="44" t="s">
        <v>152</v>
      </c>
      <c r="E46" s="44" t="s">
        <v>153</v>
      </c>
      <c r="F46" s="24">
        <v>11</v>
      </c>
      <c r="G46" s="17"/>
      <c r="H46" s="46"/>
      <c r="I46" s="46"/>
    </row>
    <row r="47" ht="35.25" customHeight="1" outlineLevel="1" spans="1:9">
      <c r="A47" s="82">
        <v>6</v>
      </c>
      <c r="B47" s="83" t="s">
        <v>322</v>
      </c>
      <c r="C47" s="43" t="s">
        <v>319</v>
      </c>
      <c r="D47" s="44" t="s">
        <v>152</v>
      </c>
      <c r="E47" s="44" t="s">
        <v>153</v>
      </c>
      <c r="F47" s="24">
        <v>11</v>
      </c>
      <c r="G47" s="17"/>
      <c r="H47" s="46"/>
      <c r="I47" s="46"/>
    </row>
    <row r="48" ht="35.25" customHeight="1" outlineLevel="1" spans="1:9">
      <c r="A48" s="82">
        <v>7</v>
      </c>
      <c r="B48" s="83" t="s">
        <v>323</v>
      </c>
      <c r="C48" s="43" t="s">
        <v>319</v>
      </c>
      <c r="D48" s="44" t="s">
        <v>152</v>
      </c>
      <c r="E48" s="44" t="s">
        <v>153</v>
      </c>
      <c r="F48" s="24">
        <v>4</v>
      </c>
      <c r="G48" s="17"/>
      <c r="H48" s="46"/>
      <c r="I48" s="46"/>
    </row>
    <row r="49" ht="35.25" customHeight="1" outlineLevel="1" spans="1:9">
      <c r="A49" s="82">
        <v>8</v>
      </c>
      <c r="B49" s="83" t="s">
        <v>328</v>
      </c>
      <c r="C49" s="43" t="s">
        <v>288</v>
      </c>
      <c r="D49" s="42" t="s">
        <v>152</v>
      </c>
      <c r="E49" s="44" t="s">
        <v>153</v>
      </c>
      <c r="F49" s="24">
        <v>22</v>
      </c>
      <c r="G49" s="17"/>
      <c r="H49" s="46"/>
      <c r="I49" s="46"/>
    </row>
    <row r="50" ht="35.25" customHeight="1" outlineLevel="1" spans="1:9">
      <c r="A50" s="82">
        <v>9</v>
      </c>
      <c r="B50" s="83" t="s">
        <v>329</v>
      </c>
      <c r="C50" s="43" t="s">
        <v>288</v>
      </c>
      <c r="D50" s="42" t="s">
        <v>152</v>
      </c>
      <c r="E50" s="44" t="s">
        <v>153</v>
      </c>
      <c r="F50" s="24">
        <v>20</v>
      </c>
      <c r="G50" s="17"/>
      <c r="H50" s="46"/>
      <c r="I50" s="46"/>
    </row>
    <row r="51" ht="120" customHeight="1" outlineLevel="1" spans="1:9">
      <c r="A51" s="82">
        <v>10</v>
      </c>
      <c r="B51" s="83" t="s">
        <v>356</v>
      </c>
      <c r="C51" s="43" t="s">
        <v>331</v>
      </c>
      <c r="D51" s="44" t="s">
        <v>152</v>
      </c>
      <c r="E51" s="44" t="s">
        <v>153</v>
      </c>
      <c r="F51" s="24">
        <v>17</v>
      </c>
      <c r="G51" s="17"/>
      <c r="H51" s="46"/>
      <c r="I51" s="46"/>
    </row>
    <row r="52" ht="120" customHeight="1" outlineLevel="1" spans="1:9">
      <c r="A52" s="82">
        <v>11</v>
      </c>
      <c r="B52" s="83" t="s">
        <v>330</v>
      </c>
      <c r="C52" s="43" t="s">
        <v>331</v>
      </c>
      <c r="D52" s="44" t="s">
        <v>152</v>
      </c>
      <c r="E52" s="44" t="s">
        <v>153</v>
      </c>
      <c r="F52" s="24">
        <v>31</v>
      </c>
      <c r="G52" s="17"/>
      <c r="H52" s="46"/>
      <c r="I52" s="46"/>
    </row>
    <row r="53" ht="35.25" customHeight="1" outlineLevel="1" spans="1:9">
      <c r="A53" s="82">
        <v>12</v>
      </c>
      <c r="B53" s="83" t="s">
        <v>324</v>
      </c>
      <c r="C53" s="43" t="s">
        <v>325</v>
      </c>
      <c r="D53" s="44" t="s">
        <v>152</v>
      </c>
      <c r="E53" s="44" t="s">
        <v>153</v>
      </c>
      <c r="F53" s="24">
        <v>23</v>
      </c>
      <c r="G53" s="17"/>
      <c r="H53" s="46"/>
      <c r="I53" s="46"/>
    </row>
    <row r="54" ht="35.25" customHeight="1" outlineLevel="1" spans="1:9">
      <c r="A54" s="82">
        <v>13</v>
      </c>
      <c r="B54" s="83" t="s">
        <v>326</v>
      </c>
      <c r="C54" s="43" t="s">
        <v>327</v>
      </c>
      <c r="D54" s="44" t="s">
        <v>152</v>
      </c>
      <c r="E54" s="44" t="s">
        <v>153</v>
      </c>
      <c r="F54" s="24">
        <v>23</v>
      </c>
      <c r="G54" s="17"/>
      <c r="H54" s="46"/>
      <c r="I54" s="46"/>
    </row>
    <row r="55" ht="35.25" customHeight="1" outlineLevel="1" spans="1:9">
      <c r="A55" s="82">
        <v>14</v>
      </c>
      <c r="B55" s="83" t="s">
        <v>357</v>
      </c>
      <c r="C55" s="43" t="s">
        <v>358</v>
      </c>
      <c r="D55" s="44" t="s">
        <v>152</v>
      </c>
      <c r="E55" s="44" t="s">
        <v>153</v>
      </c>
      <c r="F55" s="24">
        <v>1</v>
      </c>
      <c r="G55" s="17"/>
      <c r="H55" s="46"/>
      <c r="I55" s="46"/>
    </row>
    <row r="56" ht="35.25" customHeight="1" outlineLevel="1" spans="1:9">
      <c r="A56" s="82">
        <v>15</v>
      </c>
      <c r="B56" s="83" t="s">
        <v>359</v>
      </c>
      <c r="C56" s="43" t="s">
        <v>360</v>
      </c>
      <c r="D56" s="44" t="s">
        <v>152</v>
      </c>
      <c r="E56" s="44" t="s">
        <v>153</v>
      </c>
      <c r="F56" s="24">
        <v>1</v>
      </c>
      <c r="G56" s="17"/>
      <c r="H56" s="46"/>
      <c r="I56" s="46"/>
    </row>
    <row r="57" ht="35.25" customHeight="1" outlineLevel="1" spans="1:9">
      <c r="A57" s="82">
        <v>16</v>
      </c>
      <c r="B57" s="83" t="s">
        <v>361</v>
      </c>
      <c r="C57" s="43" t="s">
        <v>362</v>
      </c>
      <c r="D57" s="44" t="s">
        <v>152</v>
      </c>
      <c r="E57" s="44" t="s">
        <v>153</v>
      </c>
      <c r="F57" s="24">
        <v>1</v>
      </c>
      <c r="G57" s="17"/>
      <c r="H57" s="46"/>
      <c r="I57" s="46"/>
    </row>
    <row r="58" ht="35.25" customHeight="1" outlineLevel="1" spans="1:9">
      <c r="A58" s="82">
        <v>17</v>
      </c>
      <c r="B58" s="83" t="s">
        <v>363</v>
      </c>
      <c r="C58" s="43" t="s">
        <v>319</v>
      </c>
      <c r="D58" s="44" t="s">
        <v>152</v>
      </c>
      <c r="E58" s="44" t="s">
        <v>153</v>
      </c>
      <c r="F58" s="24">
        <v>1</v>
      </c>
      <c r="G58" s="17"/>
      <c r="H58" s="46"/>
      <c r="I58" s="46"/>
    </row>
    <row r="59" ht="35.25" customHeight="1" outlineLevel="1" spans="1:9">
      <c r="A59" s="82">
        <v>18</v>
      </c>
      <c r="B59" s="83" t="s">
        <v>364</v>
      </c>
      <c r="C59" s="43" t="s">
        <v>365</v>
      </c>
      <c r="D59" s="44" t="s">
        <v>152</v>
      </c>
      <c r="E59" s="44" t="s">
        <v>153</v>
      </c>
      <c r="F59" s="24">
        <v>1</v>
      </c>
      <c r="G59" s="17"/>
      <c r="H59" s="46"/>
      <c r="I59" s="46"/>
    </row>
    <row r="60" ht="35.25" customHeight="1" outlineLevel="1" spans="1:9">
      <c r="A60" s="82">
        <v>19</v>
      </c>
      <c r="B60" s="83" t="s">
        <v>366</v>
      </c>
      <c r="C60" s="43" t="s">
        <v>367</v>
      </c>
      <c r="D60" s="44" t="s">
        <v>152</v>
      </c>
      <c r="E60" s="44" t="s">
        <v>153</v>
      </c>
      <c r="F60" s="24">
        <v>1</v>
      </c>
      <c r="G60" s="17"/>
      <c r="H60" s="46"/>
      <c r="I60" s="46"/>
    </row>
    <row r="61" ht="35.25" customHeight="1" outlineLevel="1" spans="1:9">
      <c r="A61" s="82">
        <v>20</v>
      </c>
      <c r="B61" s="83" t="s">
        <v>368</v>
      </c>
      <c r="C61" s="43" t="s">
        <v>367</v>
      </c>
      <c r="D61" s="44" t="s">
        <v>152</v>
      </c>
      <c r="E61" s="44" t="s">
        <v>153</v>
      </c>
      <c r="F61" s="24">
        <v>1</v>
      </c>
      <c r="G61" s="17"/>
      <c r="H61" s="46"/>
      <c r="I61" s="46"/>
    </row>
    <row r="62" ht="35.25" customHeight="1" outlineLevel="1" spans="1:9">
      <c r="A62" s="78" t="s">
        <v>215</v>
      </c>
      <c r="B62" s="79" t="s">
        <v>332</v>
      </c>
      <c r="C62" s="80"/>
      <c r="D62" s="81"/>
      <c r="E62" s="79"/>
      <c r="F62" s="80"/>
      <c r="G62" s="81"/>
      <c r="H62" s="46"/>
      <c r="I62" s="46"/>
    </row>
    <row r="63" ht="35.25" customHeight="1" outlineLevel="1" spans="1:9">
      <c r="A63" s="82">
        <v>21</v>
      </c>
      <c r="B63" s="83" t="s">
        <v>314</v>
      </c>
      <c r="C63" s="43" t="s">
        <v>315</v>
      </c>
      <c r="D63" s="42" t="s">
        <v>190</v>
      </c>
      <c r="E63" s="44" t="s">
        <v>191</v>
      </c>
      <c r="F63" s="24">
        <f>146+50</f>
        <v>196</v>
      </c>
      <c r="G63" s="17"/>
      <c r="H63" s="46"/>
      <c r="I63" s="46"/>
    </row>
    <row r="64" ht="35.25" customHeight="1" outlineLevel="1" spans="1:9">
      <c r="A64" s="82">
        <v>22</v>
      </c>
      <c r="B64" s="83" t="s">
        <v>316</v>
      </c>
      <c r="C64" s="43" t="s">
        <v>315</v>
      </c>
      <c r="D64" s="42" t="s">
        <v>190</v>
      </c>
      <c r="E64" s="44" t="s">
        <v>191</v>
      </c>
      <c r="F64" s="24">
        <f>106+50</f>
        <v>156</v>
      </c>
      <c r="G64" s="17"/>
      <c r="H64" s="46"/>
      <c r="I64" s="46"/>
    </row>
    <row r="65" ht="35.25" customHeight="1" outlineLevel="1" spans="1:9">
      <c r="A65" s="82">
        <v>23</v>
      </c>
      <c r="B65" s="83" t="s">
        <v>333</v>
      </c>
      <c r="C65" s="43" t="s">
        <v>315</v>
      </c>
      <c r="D65" s="42" t="s">
        <v>190</v>
      </c>
      <c r="E65" s="44" t="s">
        <v>191</v>
      </c>
      <c r="F65" s="24">
        <f>225+50</f>
        <v>275</v>
      </c>
      <c r="G65" s="17"/>
      <c r="H65" s="46"/>
      <c r="I65" s="46"/>
    </row>
    <row r="66" ht="35.25" customHeight="1" outlineLevel="1" spans="1:9">
      <c r="A66" s="82">
        <v>24</v>
      </c>
      <c r="B66" s="83" t="s">
        <v>317</v>
      </c>
      <c r="C66" s="43" t="s">
        <v>315</v>
      </c>
      <c r="D66" s="42" t="s">
        <v>190</v>
      </c>
      <c r="E66" s="44" t="s">
        <v>191</v>
      </c>
      <c r="F66" s="24">
        <f>139+50</f>
        <v>189</v>
      </c>
      <c r="G66" s="17"/>
      <c r="H66" s="46"/>
      <c r="I66" s="46"/>
    </row>
    <row r="67" ht="35.25" customHeight="1" outlineLevel="1" spans="1:9">
      <c r="A67" s="82">
        <v>25</v>
      </c>
      <c r="B67" s="83" t="s">
        <v>334</v>
      </c>
      <c r="C67" s="43" t="s">
        <v>315</v>
      </c>
      <c r="D67" s="42" t="s">
        <v>190</v>
      </c>
      <c r="E67" s="44" t="s">
        <v>191</v>
      </c>
      <c r="F67" s="24">
        <f>225+50</f>
        <v>275</v>
      </c>
      <c r="G67" s="17"/>
      <c r="H67" s="46"/>
      <c r="I67" s="46"/>
    </row>
    <row r="68" ht="35.25" customHeight="1" outlineLevel="1" spans="1:9">
      <c r="A68" s="82">
        <v>26</v>
      </c>
      <c r="B68" s="83" t="s">
        <v>335</v>
      </c>
      <c r="C68" s="43" t="s">
        <v>315</v>
      </c>
      <c r="D68" s="42" t="s">
        <v>190</v>
      </c>
      <c r="E68" s="44" t="s">
        <v>191</v>
      </c>
      <c r="F68" s="24">
        <f>670+50</f>
        <v>720</v>
      </c>
      <c r="G68" s="17"/>
      <c r="H68" s="46"/>
      <c r="I68" s="46"/>
    </row>
    <row r="69" ht="35.25" customHeight="1" outlineLevel="1" spans="1:9">
      <c r="A69" s="82">
        <v>27</v>
      </c>
      <c r="B69" s="83" t="s">
        <v>336</v>
      </c>
      <c r="C69" s="43" t="s">
        <v>315</v>
      </c>
      <c r="D69" s="42" t="s">
        <v>190</v>
      </c>
      <c r="E69" s="44" t="s">
        <v>191</v>
      </c>
      <c r="F69" s="24">
        <v>75</v>
      </c>
      <c r="G69" s="17"/>
      <c r="H69" s="46"/>
      <c r="I69" s="46"/>
    </row>
    <row r="70" ht="35.25" customHeight="1" outlineLevel="1" spans="1:9">
      <c r="A70" s="82">
        <v>28</v>
      </c>
      <c r="B70" s="83" t="s">
        <v>337</v>
      </c>
      <c r="C70" s="43" t="s">
        <v>315</v>
      </c>
      <c r="D70" s="42" t="s">
        <v>190</v>
      </c>
      <c r="E70" s="44" t="s">
        <v>191</v>
      </c>
      <c r="F70" s="24">
        <f>2379+100</f>
        <v>2479</v>
      </c>
      <c r="G70" s="17"/>
      <c r="H70" s="46"/>
      <c r="I70" s="46"/>
    </row>
    <row r="71" ht="35.25" customHeight="1" outlineLevel="1" spans="1:9">
      <c r="A71" s="82">
        <v>29</v>
      </c>
      <c r="B71" s="83" t="s">
        <v>338</v>
      </c>
      <c r="C71" s="43" t="s">
        <v>339</v>
      </c>
      <c r="D71" s="44" t="s">
        <v>152</v>
      </c>
      <c r="E71" s="44" t="s">
        <v>153</v>
      </c>
      <c r="F71" s="24">
        <v>643</v>
      </c>
      <c r="G71" s="17"/>
      <c r="H71" s="46"/>
      <c r="I71" s="46"/>
    </row>
    <row r="72" ht="35.25" customHeight="1" outlineLevel="1" spans="1:9">
      <c r="A72" s="82">
        <v>30</v>
      </c>
      <c r="B72" s="83" t="s">
        <v>340</v>
      </c>
      <c r="C72" s="43" t="s">
        <v>341</v>
      </c>
      <c r="D72" s="44" t="s">
        <v>152</v>
      </c>
      <c r="E72" s="44" t="s">
        <v>153</v>
      </c>
      <c r="F72" s="24">
        <v>380</v>
      </c>
      <c r="G72" s="17"/>
      <c r="H72" s="46"/>
      <c r="I72" s="46"/>
    </row>
    <row r="73" ht="35.25" customHeight="1" outlineLevel="1" spans="1:9">
      <c r="A73" s="82">
        <v>31</v>
      </c>
      <c r="B73" s="83" t="s">
        <v>318</v>
      </c>
      <c r="C73" s="43" t="s">
        <v>319</v>
      </c>
      <c r="D73" s="44" t="s">
        <v>152</v>
      </c>
      <c r="E73" s="44" t="s">
        <v>153</v>
      </c>
      <c r="F73" s="24">
        <v>2</v>
      </c>
      <c r="G73" s="17"/>
      <c r="H73" s="46"/>
      <c r="I73" s="46"/>
    </row>
    <row r="74" ht="35.25" customHeight="1" outlineLevel="1" spans="1:9">
      <c r="A74" s="82">
        <v>32</v>
      </c>
      <c r="B74" s="83" t="s">
        <v>369</v>
      </c>
      <c r="C74" s="43" t="s">
        <v>345</v>
      </c>
      <c r="D74" s="44" t="s">
        <v>152</v>
      </c>
      <c r="E74" s="44" t="s">
        <v>153</v>
      </c>
      <c r="F74" s="24">
        <v>2</v>
      </c>
      <c r="G74" s="17"/>
      <c r="H74" s="46"/>
      <c r="I74" s="46"/>
    </row>
    <row r="75" ht="35.25" customHeight="1" outlineLevel="1" spans="1:9">
      <c r="A75" s="82">
        <v>33</v>
      </c>
      <c r="B75" s="83" t="s">
        <v>370</v>
      </c>
      <c r="C75" s="43" t="s">
        <v>345</v>
      </c>
      <c r="D75" s="44" t="s">
        <v>152</v>
      </c>
      <c r="E75" s="44" t="s">
        <v>153</v>
      </c>
      <c r="F75" s="24">
        <v>2</v>
      </c>
      <c r="G75" s="17"/>
      <c r="H75" s="46"/>
      <c r="I75" s="46"/>
    </row>
    <row r="76" ht="35.25" customHeight="1" outlineLevel="1" spans="1:9">
      <c r="A76" s="82">
        <v>34</v>
      </c>
      <c r="B76" s="83" t="s">
        <v>371</v>
      </c>
      <c r="C76" s="43" t="s">
        <v>345</v>
      </c>
      <c r="D76" s="44" t="s">
        <v>152</v>
      </c>
      <c r="E76" s="44" t="s">
        <v>153</v>
      </c>
      <c r="F76" s="24">
        <v>2</v>
      </c>
      <c r="G76" s="17"/>
      <c r="H76" s="46"/>
      <c r="I76" s="46"/>
    </row>
    <row r="77" ht="35.25" customHeight="1" outlineLevel="1" spans="1:9">
      <c r="A77" s="82">
        <v>35</v>
      </c>
      <c r="B77" s="83" t="s">
        <v>372</v>
      </c>
      <c r="C77" s="43" t="s">
        <v>345</v>
      </c>
      <c r="D77" s="44" t="s">
        <v>152</v>
      </c>
      <c r="E77" s="44" t="s">
        <v>153</v>
      </c>
      <c r="F77" s="24">
        <v>2</v>
      </c>
      <c r="G77" s="17"/>
      <c r="H77" s="46"/>
      <c r="I77" s="46"/>
    </row>
    <row r="78" ht="35.25" customHeight="1" outlineLevel="1" spans="1:9">
      <c r="A78" s="82">
        <v>36</v>
      </c>
      <c r="B78" s="83" t="s">
        <v>373</v>
      </c>
      <c r="C78" s="43" t="s">
        <v>319</v>
      </c>
      <c r="D78" s="44" t="s">
        <v>152</v>
      </c>
      <c r="E78" s="44" t="s">
        <v>153</v>
      </c>
      <c r="F78" s="24">
        <v>2</v>
      </c>
      <c r="G78" s="17"/>
      <c r="H78" s="46"/>
      <c r="I78" s="46"/>
    </row>
    <row r="79" ht="35.25" customHeight="1" outlineLevel="1" spans="1:9">
      <c r="A79" s="82">
        <v>37</v>
      </c>
      <c r="B79" s="83" t="s">
        <v>374</v>
      </c>
      <c r="C79" s="43" t="s">
        <v>319</v>
      </c>
      <c r="D79" s="44" t="s">
        <v>152</v>
      </c>
      <c r="E79" s="44" t="s">
        <v>153</v>
      </c>
      <c r="F79" s="24">
        <v>2</v>
      </c>
      <c r="G79" s="17"/>
      <c r="H79" s="46"/>
      <c r="I79" s="46"/>
    </row>
    <row r="80" ht="35.25" customHeight="1" outlineLevel="1" spans="1:9">
      <c r="A80" s="82">
        <v>38</v>
      </c>
      <c r="B80" s="83" t="s">
        <v>375</v>
      </c>
      <c r="C80" s="43" t="s">
        <v>319</v>
      </c>
      <c r="D80" s="44" t="s">
        <v>152</v>
      </c>
      <c r="E80" s="44" t="s">
        <v>153</v>
      </c>
      <c r="F80" s="24">
        <v>1</v>
      </c>
      <c r="G80" s="17"/>
      <c r="H80" s="46"/>
      <c r="I80" s="46"/>
    </row>
    <row r="81" ht="35.25" customHeight="1" outlineLevel="1" spans="1:9">
      <c r="A81" s="82">
        <v>39</v>
      </c>
      <c r="B81" s="83" t="s">
        <v>376</v>
      </c>
      <c r="C81" s="43" t="s">
        <v>319</v>
      </c>
      <c r="D81" s="44" t="s">
        <v>152</v>
      </c>
      <c r="E81" s="44" t="s">
        <v>153</v>
      </c>
      <c r="F81" s="24">
        <v>1</v>
      </c>
      <c r="G81" s="17"/>
      <c r="H81" s="46"/>
      <c r="I81" s="46"/>
    </row>
    <row r="82" ht="35.25" customHeight="1" outlineLevel="1" spans="1:9">
      <c r="A82" s="82">
        <v>40</v>
      </c>
      <c r="B82" s="83" t="s">
        <v>377</v>
      </c>
      <c r="C82" s="43" t="s">
        <v>319</v>
      </c>
      <c r="D82" s="44" t="s">
        <v>152</v>
      </c>
      <c r="E82" s="44" t="s">
        <v>153</v>
      </c>
      <c r="F82" s="24">
        <v>5</v>
      </c>
      <c r="G82" s="17"/>
      <c r="H82" s="46"/>
      <c r="I82" s="46"/>
    </row>
    <row r="83" ht="35.25" customHeight="1" outlineLevel="1" spans="1:9">
      <c r="A83" s="82">
        <v>41</v>
      </c>
      <c r="B83" s="83" t="s">
        <v>359</v>
      </c>
      <c r="C83" s="43" t="s">
        <v>360</v>
      </c>
      <c r="D83" s="44" t="s">
        <v>152</v>
      </c>
      <c r="E83" s="44" t="s">
        <v>153</v>
      </c>
      <c r="F83" s="24">
        <v>1</v>
      </c>
      <c r="G83" s="17"/>
      <c r="H83" s="46"/>
      <c r="I83" s="46"/>
    </row>
    <row r="84" ht="35.25" customHeight="1" outlineLevel="1" spans="1:9">
      <c r="A84" s="82">
        <v>42</v>
      </c>
      <c r="B84" s="83" t="s">
        <v>378</v>
      </c>
      <c r="C84" s="43" t="s">
        <v>379</v>
      </c>
      <c r="D84" s="44" t="s">
        <v>152</v>
      </c>
      <c r="E84" s="44" t="s">
        <v>153</v>
      </c>
      <c r="F84" s="24">
        <v>1</v>
      </c>
      <c r="G84" s="17"/>
      <c r="H84" s="46"/>
      <c r="I84" s="46"/>
    </row>
    <row r="85" ht="35.25" customHeight="1" outlineLevel="1" spans="1:9">
      <c r="A85" s="82">
        <v>43</v>
      </c>
      <c r="B85" s="83" t="s">
        <v>350</v>
      </c>
      <c r="C85" s="43" t="s">
        <v>325</v>
      </c>
      <c r="D85" s="44" t="s">
        <v>152</v>
      </c>
      <c r="E85" s="44" t="s">
        <v>153</v>
      </c>
      <c r="F85" s="24">
        <v>8</v>
      </c>
      <c r="G85" s="17"/>
      <c r="H85" s="46"/>
      <c r="I85" s="46"/>
    </row>
    <row r="86" ht="35.25" customHeight="1" outlineLevel="1" spans="1:9">
      <c r="A86" s="82">
        <v>44</v>
      </c>
      <c r="B86" s="83" t="s">
        <v>351</v>
      </c>
      <c r="C86" s="43" t="s">
        <v>327</v>
      </c>
      <c r="D86" s="44" t="s">
        <v>152</v>
      </c>
      <c r="E86" s="44" t="s">
        <v>153</v>
      </c>
      <c r="F86" s="24">
        <v>3</v>
      </c>
      <c r="G86" s="17"/>
      <c r="H86" s="46"/>
      <c r="I86" s="46"/>
    </row>
    <row r="87" ht="35.25" customHeight="1" outlineLevel="1" spans="1:9">
      <c r="A87" s="82">
        <v>45</v>
      </c>
      <c r="B87" s="83" t="s">
        <v>380</v>
      </c>
      <c r="C87" s="43" t="s">
        <v>381</v>
      </c>
      <c r="D87" s="44" t="s">
        <v>152</v>
      </c>
      <c r="E87" s="44" t="s">
        <v>153</v>
      </c>
      <c r="F87" s="24">
        <v>8</v>
      </c>
      <c r="G87" s="17"/>
      <c r="H87" s="46"/>
      <c r="I87" s="46"/>
    </row>
    <row r="88" ht="35.25" customHeight="1" outlineLevel="1" spans="1:9">
      <c r="A88" s="82">
        <v>46</v>
      </c>
      <c r="B88" s="83" t="s">
        <v>354</v>
      </c>
      <c r="C88" s="43" t="s">
        <v>355</v>
      </c>
      <c r="D88" s="44" t="s">
        <v>152</v>
      </c>
      <c r="E88" s="44" t="s">
        <v>153</v>
      </c>
      <c r="F88" s="24">
        <v>8</v>
      </c>
      <c r="G88" s="17"/>
      <c r="H88" s="46"/>
      <c r="I88" s="46"/>
    </row>
    <row r="89" ht="35.25" customHeight="1" spans="1:9">
      <c r="A89" s="15" t="s">
        <v>260</v>
      </c>
      <c r="B89" s="15" t="s">
        <v>261</v>
      </c>
      <c r="C89" s="15"/>
      <c r="D89" s="15"/>
      <c r="E89" s="15"/>
      <c r="F89" s="16"/>
      <c r="G89" s="15"/>
      <c r="H89" s="38">
        <f>SUM(H90:H162)</f>
        <v>0</v>
      </c>
      <c r="I89" s="16"/>
    </row>
    <row r="90" ht="35.25" customHeight="1" outlineLevel="1" spans="1:9">
      <c r="A90" s="79" t="s">
        <v>148</v>
      </c>
      <c r="B90" s="79" t="s">
        <v>382</v>
      </c>
      <c r="C90" s="80"/>
      <c r="D90" s="81"/>
      <c r="E90" s="79"/>
      <c r="F90" s="80"/>
      <c r="G90" s="81"/>
      <c r="H90" s="46"/>
      <c r="I90" s="46"/>
    </row>
    <row r="91" ht="35.25" customHeight="1" outlineLevel="1" spans="1:9">
      <c r="A91" s="46">
        <v>1</v>
      </c>
      <c r="B91" s="83" t="s">
        <v>383</v>
      </c>
      <c r="C91" s="43" t="s">
        <v>315</v>
      </c>
      <c r="D91" s="44" t="s">
        <v>190</v>
      </c>
      <c r="E91" s="44" t="s">
        <v>191</v>
      </c>
      <c r="F91" s="24">
        <v>8</v>
      </c>
      <c r="G91" s="17"/>
      <c r="H91" s="46"/>
      <c r="I91" s="46"/>
    </row>
    <row r="92" ht="35.25" customHeight="1" outlineLevel="1" spans="1:9">
      <c r="A92" s="46">
        <v>2</v>
      </c>
      <c r="B92" s="83" t="s">
        <v>384</v>
      </c>
      <c r="C92" s="43" t="s">
        <v>315</v>
      </c>
      <c r="D92" s="44" t="s">
        <v>190</v>
      </c>
      <c r="E92" s="44" t="s">
        <v>191</v>
      </c>
      <c r="F92" s="24">
        <v>46</v>
      </c>
      <c r="G92" s="17"/>
      <c r="H92" s="46"/>
      <c r="I92" s="46"/>
    </row>
    <row r="93" ht="35.25" customHeight="1" outlineLevel="1" spans="1:9">
      <c r="A93" s="46">
        <v>3</v>
      </c>
      <c r="B93" s="83" t="s">
        <v>314</v>
      </c>
      <c r="C93" s="43" t="s">
        <v>315</v>
      </c>
      <c r="D93" s="44" t="s">
        <v>190</v>
      </c>
      <c r="E93" s="44" t="s">
        <v>191</v>
      </c>
      <c r="F93" s="24">
        <v>102</v>
      </c>
      <c r="G93" s="17"/>
      <c r="H93" s="46"/>
      <c r="I93" s="46"/>
    </row>
    <row r="94" ht="35.25" customHeight="1" outlineLevel="1" spans="1:9">
      <c r="A94" s="46">
        <v>4</v>
      </c>
      <c r="B94" s="83" t="s">
        <v>316</v>
      </c>
      <c r="C94" s="43" t="s">
        <v>315</v>
      </c>
      <c r="D94" s="44" t="s">
        <v>190</v>
      </c>
      <c r="E94" s="44" t="s">
        <v>191</v>
      </c>
      <c r="F94" s="24">
        <v>24</v>
      </c>
      <c r="G94" s="17"/>
      <c r="H94" s="46"/>
      <c r="I94" s="46"/>
    </row>
    <row r="95" ht="35.25" customHeight="1" outlineLevel="1" spans="1:9">
      <c r="A95" s="46">
        <v>5</v>
      </c>
      <c r="B95" s="83" t="s">
        <v>317</v>
      </c>
      <c r="C95" s="43" t="s">
        <v>315</v>
      </c>
      <c r="D95" s="44" t="s">
        <v>190</v>
      </c>
      <c r="E95" s="44" t="s">
        <v>191</v>
      </c>
      <c r="F95" s="24">
        <v>12</v>
      </c>
      <c r="G95" s="17"/>
      <c r="H95" s="46"/>
      <c r="I95" s="46"/>
    </row>
    <row r="96" ht="35.25" customHeight="1" outlineLevel="1" spans="1:9">
      <c r="A96" s="46">
        <v>6</v>
      </c>
      <c r="B96" s="83" t="s">
        <v>385</v>
      </c>
      <c r="C96" s="43" t="s">
        <v>319</v>
      </c>
      <c r="D96" s="44" t="s">
        <v>152</v>
      </c>
      <c r="E96" s="44" t="s">
        <v>153</v>
      </c>
      <c r="F96" s="24">
        <v>2</v>
      </c>
      <c r="G96" s="17"/>
      <c r="H96" s="46"/>
      <c r="I96" s="46"/>
    </row>
    <row r="97" ht="35.25" customHeight="1" outlineLevel="1" spans="1:9">
      <c r="A97" s="46">
        <v>7</v>
      </c>
      <c r="B97" s="83" t="s">
        <v>386</v>
      </c>
      <c r="C97" s="43" t="s">
        <v>319</v>
      </c>
      <c r="D97" s="44" t="s">
        <v>152</v>
      </c>
      <c r="E97" s="44" t="s">
        <v>153</v>
      </c>
      <c r="F97" s="24">
        <v>8</v>
      </c>
      <c r="G97" s="17"/>
      <c r="H97" s="46"/>
      <c r="I97" s="46"/>
    </row>
    <row r="98" ht="35.25" customHeight="1" outlineLevel="1" spans="1:9">
      <c r="A98" s="46">
        <v>8</v>
      </c>
      <c r="B98" s="83" t="s">
        <v>318</v>
      </c>
      <c r="C98" s="43" t="s">
        <v>319</v>
      </c>
      <c r="D98" s="44" t="s">
        <v>152</v>
      </c>
      <c r="E98" s="44" t="s">
        <v>153</v>
      </c>
      <c r="F98" s="24">
        <v>14</v>
      </c>
      <c r="G98" s="17"/>
      <c r="H98" s="46"/>
      <c r="I98" s="46"/>
    </row>
    <row r="99" ht="35.25" customHeight="1" outlineLevel="1" spans="1:9">
      <c r="A99" s="46">
        <v>9</v>
      </c>
      <c r="B99" s="83" t="s">
        <v>387</v>
      </c>
      <c r="C99" s="43" t="s">
        <v>319</v>
      </c>
      <c r="D99" s="44" t="s">
        <v>152</v>
      </c>
      <c r="E99" s="44" t="s">
        <v>153</v>
      </c>
      <c r="F99" s="24">
        <v>6</v>
      </c>
      <c r="G99" s="17"/>
      <c r="H99" s="46"/>
      <c r="I99" s="46"/>
    </row>
    <row r="100" ht="35.25" customHeight="1" outlineLevel="1" spans="1:9">
      <c r="A100" s="46">
        <v>10</v>
      </c>
      <c r="B100" s="83" t="s">
        <v>388</v>
      </c>
      <c r="C100" s="43" t="s">
        <v>319</v>
      </c>
      <c r="D100" s="44" t="s">
        <v>152</v>
      </c>
      <c r="E100" s="44" t="s">
        <v>153</v>
      </c>
      <c r="F100" s="24">
        <v>10</v>
      </c>
      <c r="G100" s="17"/>
      <c r="H100" s="46"/>
      <c r="I100" s="46"/>
    </row>
    <row r="101" ht="35.25" customHeight="1" outlineLevel="1" spans="1:9">
      <c r="A101" s="46">
        <v>11</v>
      </c>
      <c r="B101" s="83" t="s">
        <v>389</v>
      </c>
      <c r="C101" s="43" t="s">
        <v>319</v>
      </c>
      <c r="D101" s="44" t="s">
        <v>152</v>
      </c>
      <c r="E101" s="44" t="s">
        <v>153</v>
      </c>
      <c r="F101" s="24">
        <v>1</v>
      </c>
      <c r="G101" s="17"/>
      <c r="H101" s="46"/>
      <c r="I101" s="46"/>
    </row>
    <row r="102" ht="35.25" customHeight="1" outlineLevel="1" spans="1:9">
      <c r="A102" s="46">
        <v>12</v>
      </c>
      <c r="B102" s="83" t="s">
        <v>320</v>
      </c>
      <c r="C102" s="43" t="s">
        <v>319</v>
      </c>
      <c r="D102" s="44" t="s">
        <v>152</v>
      </c>
      <c r="E102" s="44" t="s">
        <v>153</v>
      </c>
      <c r="F102" s="24">
        <v>2</v>
      </c>
      <c r="G102" s="17"/>
      <c r="H102" s="46"/>
      <c r="I102" s="46"/>
    </row>
    <row r="103" ht="35.25" customHeight="1" outlineLevel="1" spans="1:9">
      <c r="A103" s="46">
        <v>13</v>
      </c>
      <c r="B103" s="83" t="s">
        <v>390</v>
      </c>
      <c r="C103" s="43" t="s">
        <v>319</v>
      </c>
      <c r="D103" s="44" t="s">
        <v>152</v>
      </c>
      <c r="E103" s="44" t="s">
        <v>153</v>
      </c>
      <c r="F103" s="24">
        <v>6</v>
      </c>
      <c r="G103" s="17"/>
      <c r="H103" s="46"/>
      <c r="I103" s="46"/>
    </row>
    <row r="104" ht="35.25" customHeight="1" outlineLevel="1" spans="1:9">
      <c r="A104" s="46">
        <v>14</v>
      </c>
      <c r="B104" s="83" t="s">
        <v>322</v>
      </c>
      <c r="C104" s="43" t="s">
        <v>319</v>
      </c>
      <c r="D104" s="44" t="s">
        <v>152</v>
      </c>
      <c r="E104" s="44" t="s">
        <v>153</v>
      </c>
      <c r="F104" s="24">
        <v>2</v>
      </c>
      <c r="G104" s="17"/>
      <c r="H104" s="46"/>
      <c r="I104" s="46"/>
    </row>
    <row r="105" ht="35.25" customHeight="1" outlineLevel="1" spans="1:9">
      <c r="A105" s="46">
        <v>15</v>
      </c>
      <c r="B105" s="83" t="s">
        <v>391</v>
      </c>
      <c r="C105" s="43" t="s">
        <v>319</v>
      </c>
      <c r="D105" s="44" t="s">
        <v>152</v>
      </c>
      <c r="E105" s="44" t="s">
        <v>153</v>
      </c>
      <c r="F105" s="24">
        <v>2</v>
      </c>
      <c r="G105" s="17"/>
      <c r="H105" s="46"/>
      <c r="I105" s="46"/>
    </row>
    <row r="106" ht="35.25" customHeight="1" outlineLevel="1" spans="1:9">
      <c r="A106" s="46">
        <v>16</v>
      </c>
      <c r="B106" s="83" t="s">
        <v>392</v>
      </c>
      <c r="C106" s="43" t="s">
        <v>319</v>
      </c>
      <c r="D106" s="44" t="s">
        <v>152</v>
      </c>
      <c r="E106" s="44" t="s">
        <v>153</v>
      </c>
      <c r="F106" s="24">
        <v>2</v>
      </c>
      <c r="G106" s="17"/>
      <c r="H106" s="46"/>
      <c r="I106" s="46"/>
    </row>
    <row r="107" ht="35.25" customHeight="1" outlineLevel="1" spans="1:9">
      <c r="A107" s="46">
        <v>17</v>
      </c>
      <c r="B107" s="83" t="s">
        <v>393</v>
      </c>
      <c r="C107" s="43" t="s">
        <v>319</v>
      </c>
      <c r="D107" s="44" t="s">
        <v>152</v>
      </c>
      <c r="E107" s="44" t="s">
        <v>153</v>
      </c>
      <c r="F107" s="24">
        <v>2</v>
      </c>
      <c r="G107" s="17"/>
      <c r="H107" s="46"/>
      <c r="I107" s="46"/>
    </row>
    <row r="108" ht="35.25" customHeight="1" outlineLevel="1" spans="1:9">
      <c r="A108" s="46">
        <v>18</v>
      </c>
      <c r="B108" s="83" t="s">
        <v>373</v>
      </c>
      <c r="C108" s="43" t="s">
        <v>319</v>
      </c>
      <c r="D108" s="44" t="s">
        <v>152</v>
      </c>
      <c r="E108" s="44" t="s">
        <v>153</v>
      </c>
      <c r="F108" s="24">
        <v>7</v>
      </c>
      <c r="G108" s="17"/>
      <c r="H108" s="46"/>
      <c r="I108" s="46"/>
    </row>
    <row r="109" ht="35.25" customHeight="1" outlineLevel="1" spans="1:9">
      <c r="A109" s="46">
        <v>19</v>
      </c>
      <c r="B109" s="83" t="s">
        <v>394</v>
      </c>
      <c r="C109" s="43" t="s">
        <v>395</v>
      </c>
      <c r="D109" s="44" t="s">
        <v>152</v>
      </c>
      <c r="E109" s="44" t="s">
        <v>153</v>
      </c>
      <c r="F109" s="24">
        <v>1</v>
      </c>
      <c r="G109" s="17"/>
      <c r="H109" s="46"/>
      <c r="I109" s="46"/>
    </row>
    <row r="110" ht="35.25" customHeight="1" outlineLevel="1" spans="1:9">
      <c r="A110" s="46">
        <v>20</v>
      </c>
      <c r="B110" s="83" t="s">
        <v>396</v>
      </c>
      <c r="C110" s="43" t="s">
        <v>397</v>
      </c>
      <c r="D110" s="44" t="s">
        <v>152</v>
      </c>
      <c r="E110" s="44" t="s">
        <v>153</v>
      </c>
      <c r="F110" s="24">
        <v>2</v>
      </c>
      <c r="G110" s="17"/>
      <c r="H110" s="46"/>
      <c r="I110" s="46"/>
    </row>
    <row r="111" ht="35.25" customHeight="1" outlineLevel="1" spans="1:9">
      <c r="A111" s="46">
        <v>21</v>
      </c>
      <c r="B111" s="83" t="s">
        <v>398</v>
      </c>
      <c r="C111" s="43" t="s">
        <v>397</v>
      </c>
      <c r="D111" s="44" t="s">
        <v>152</v>
      </c>
      <c r="E111" s="44" t="s">
        <v>153</v>
      </c>
      <c r="F111" s="24">
        <v>4</v>
      </c>
      <c r="G111" s="17"/>
      <c r="H111" s="46"/>
      <c r="I111" s="46"/>
    </row>
    <row r="112" ht="35.25" customHeight="1" outlineLevel="1" spans="1:9">
      <c r="A112" s="46">
        <v>22</v>
      </c>
      <c r="B112" s="83" t="s">
        <v>399</v>
      </c>
      <c r="C112" s="43" t="s">
        <v>397</v>
      </c>
      <c r="D112" s="44" t="s">
        <v>152</v>
      </c>
      <c r="E112" s="44" t="s">
        <v>153</v>
      </c>
      <c r="F112" s="24">
        <v>2</v>
      </c>
      <c r="G112" s="17"/>
      <c r="H112" s="46"/>
      <c r="I112" s="46"/>
    </row>
    <row r="113" ht="35.25" customHeight="1" outlineLevel="1" spans="1:9">
      <c r="A113" s="46">
        <v>23</v>
      </c>
      <c r="B113" s="83" t="s">
        <v>400</v>
      </c>
      <c r="C113" s="43" t="s">
        <v>401</v>
      </c>
      <c r="D113" s="44" t="s">
        <v>152</v>
      </c>
      <c r="E113" s="44" t="s">
        <v>153</v>
      </c>
      <c r="F113" s="24">
        <v>2</v>
      </c>
      <c r="G113" s="17"/>
      <c r="H113" s="46"/>
      <c r="I113" s="46"/>
    </row>
    <row r="114" ht="35.25" customHeight="1" outlineLevel="1" spans="1:9">
      <c r="A114" s="46">
        <v>24</v>
      </c>
      <c r="B114" s="83" t="s">
        <v>402</v>
      </c>
      <c r="C114" s="43" t="s">
        <v>401</v>
      </c>
      <c r="D114" s="44" t="s">
        <v>152</v>
      </c>
      <c r="E114" s="44" t="s">
        <v>153</v>
      </c>
      <c r="F114" s="24">
        <v>2</v>
      </c>
      <c r="G114" s="17"/>
      <c r="H114" s="46"/>
      <c r="I114" s="46"/>
    </row>
    <row r="115" ht="35.25" customHeight="1" outlineLevel="1" spans="1:9">
      <c r="A115" s="46">
        <v>25</v>
      </c>
      <c r="B115" s="83" t="s">
        <v>403</v>
      </c>
      <c r="C115" s="43" t="s">
        <v>404</v>
      </c>
      <c r="D115" s="44" t="s">
        <v>152</v>
      </c>
      <c r="E115" s="44" t="s">
        <v>153</v>
      </c>
      <c r="F115" s="24">
        <v>1</v>
      </c>
      <c r="G115" s="17"/>
      <c r="H115" s="46"/>
      <c r="I115" s="46"/>
    </row>
    <row r="116" ht="35.25" customHeight="1" outlineLevel="1" spans="1:9">
      <c r="A116" s="46">
        <v>26</v>
      </c>
      <c r="B116" s="83" t="s">
        <v>405</v>
      </c>
      <c r="C116" s="43" t="s">
        <v>404</v>
      </c>
      <c r="D116" s="44" t="s">
        <v>152</v>
      </c>
      <c r="E116" s="44" t="s">
        <v>153</v>
      </c>
      <c r="F116" s="24">
        <v>1</v>
      </c>
      <c r="G116" s="17"/>
      <c r="H116" s="46"/>
      <c r="I116" s="46"/>
    </row>
    <row r="117" ht="35.25" customHeight="1" outlineLevel="1" spans="1:9">
      <c r="A117" s="46">
        <v>27</v>
      </c>
      <c r="B117" s="83" t="s">
        <v>406</v>
      </c>
      <c r="C117" s="43" t="s">
        <v>407</v>
      </c>
      <c r="D117" s="44" t="s">
        <v>152</v>
      </c>
      <c r="E117" s="44" t="s">
        <v>153</v>
      </c>
      <c r="F117" s="24">
        <v>1</v>
      </c>
      <c r="G117" s="17"/>
      <c r="H117" s="46"/>
      <c r="I117" s="46"/>
    </row>
    <row r="118" ht="35.25" customHeight="1" outlineLevel="1" spans="1:9">
      <c r="A118" s="46">
        <v>28</v>
      </c>
      <c r="B118" s="83" t="s">
        <v>408</v>
      </c>
      <c r="C118" s="43" t="s">
        <v>409</v>
      </c>
      <c r="D118" s="44" t="s">
        <v>152</v>
      </c>
      <c r="E118" s="44" t="s">
        <v>153</v>
      </c>
      <c r="F118" s="24">
        <v>1</v>
      </c>
      <c r="G118" s="17"/>
      <c r="H118" s="46"/>
      <c r="I118" s="46"/>
    </row>
    <row r="119" ht="35.25" customHeight="1" outlineLevel="1" spans="1:9">
      <c r="A119" s="46">
        <v>29</v>
      </c>
      <c r="B119" s="83" t="s">
        <v>410</v>
      </c>
      <c r="C119" s="43" t="s">
        <v>319</v>
      </c>
      <c r="D119" s="44" t="s">
        <v>152</v>
      </c>
      <c r="E119" s="44" t="s">
        <v>153</v>
      </c>
      <c r="F119" s="24">
        <v>2</v>
      </c>
      <c r="G119" s="17"/>
      <c r="H119" s="46"/>
      <c r="I119" s="46"/>
    </row>
    <row r="120" ht="35.25" customHeight="1" outlineLevel="1" spans="1:9">
      <c r="A120" s="46">
        <v>30</v>
      </c>
      <c r="B120" s="83" t="s">
        <v>364</v>
      </c>
      <c r="C120" s="43" t="s">
        <v>365</v>
      </c>
      <c r="D120" s="44" t="s">
        <v>152</v>
      </c>
      <c r="E120" s="44" t="s">
        <v>153</v>
      </c>
      <c r="F120" s="24">
        <v>1</v>
      </c>
      <c r="G120" s="17"/>
      <c r="H120" s="46"/>
      <c r="I120" s="46"/>
    </row>
    <row r="121" ht="35.25" customHeight="1" outlineLevel="1" spans="1:9">
      <c r="A121" s="46">
        <v>31</v>
      </c>
      <c r="B121" s="83" t="s">
        <v>411</v>
      </c>
      <c r="C121" s="43" t="s">
        <v>412</v>
      </c>
      <c r="D121" s="44" t="s">
        <v>152</v>
      </c>
      <c r="E121" s="44" t="s">
        <v>153</v>
      </c>
      <c r="F121" s="24">
        <v>2</v>
      </c>
      <c r="G121" s="17"/>
      <c r="H121" s="46"/>
      <c r="I121" s="46"/>
    </row>
    <row r="122" ht="35.25" customHeight="1" outlineLevel="1" spans="1:9">
      <c r="A122" s="46">
        <v>32</v>
      </c>
      <c r="B122" s="83" t="s">
        <v>413</v>
      </c>
      <c r="C122" s="43" t="s">
        <v>412</v>
      </c>
      <c r="D122" s="44" t="s">
        <v>152</v>
      </c>
      <c r="E122" s="44" t="s">
        <v>153</v>
      </c>
      <c r="F122" s="24">
        <v>2</v>
      </c>
      <c r="G122" s="17"/>
      <c r="H122" s="46"/>
      <c r="I122" s="46"/>
    </row>
    <row r="123" ht="35.25" customHeight="1" outlineLevel="1" spans="1:9">
      <c r="A123" s="46">
        <v>33</v>
      </c>
      <c r="B123" s="83" t="s">
        <v>414</v>
      </c>
      <c r="C123" s="43" t="s">
        <v>412</v>
      </c>
      <c r="D123" s="44" t="s">
        <v>152</v>
      </c>
      <c r="E123" s="44" t="s">
        <v>153</v>
      </c>
      <c r="F123" s="24">
        <v>2</v>
      </c>
      <c r="G123" s="17"/>
      <c r="H123" s="46"/>
      <c r="I123" s="46"/>
    </row>
    <row r="124" ht="35.25" customHeight="1" outlineLevel="1" spans="1:9">
      <c r="A124" s="46">
        <v>34</v>
      </c>
      <c r="B124" s="83" t="s">
        <v>324</v>
      </c>
      <c r="C124" s="43" t="s">
        <v>325</v>
      </c>
      <c r="D124" s="44" t="s">
        <v>152</v>
      </c>
      <c r="E124" s="44" t="s">
        <v>153</v>
      </c>
      <c r="F124" s="24">
        <v>4</v>
      </c>
      <c r="G124" s="17"/>
      <c r="H124" s="46"/>
      <c r="I124" s="46"/>
    </row>
    <row r="125" ht="35.25" customHeight="1" outlineLevel="1" spans="1:9">
      <c r="A125" s="46">
        <v>35</v>
      </c>
      <c r="B125" s="83" t="s">
        <v>326</v>
      </c>
      <c r="C125" s="43" t="s">
        <v>327</v>
      </c>
      <c r="D125" s="44" t="s">
        <v>152</v>
      </c>
      <c r="E125" s="44" t="s">
        <v>153</v>
      </c>
      <c r="F125" s="24">
        <v>4</v>
      </c>
      <c r="G125" s="17"/>
      <c r="H125" s="46"/>
      <c r="I125" s="46"/>
    </row>
    <row r="126" ht="35.25" customHeight="1" outlineLevel="1" spans="1:9">
      <c r="A126" s="46">
        <v>36</v>
      </c>
      <c r="B126" s="83" t="s">
        <v>415</v>
      </c>
      <c r="C126" s="43" t="s">
        <v>416</v>
      </c>
      <c r="D126" s="44" t="s">
        <v>152</v>
      </c>
      <c r="E126" s="44" t="s">
        <v>153</v>
      </c>
      <c r="F126" s="24">
        <v>1</v>
      </c>
      <c r="G126" s="17"/>
      <c r="H126" s="46"/>
      <c r="I126" s="46"/>
    </row>
    <row r="127" ht="35.25" customHeight="1" outlineLevel="1" spans="1:9">
      <c r="A127" s="46">
        <v>37</v>
      </c>
      <c r="B127" s="83" t="s">
        <v>417</v>
      </c>
      <c r="C127" s="43" t="s">
        <v>353</v>
      </c>
      <c r="D127" s="44" t="s">
        <v>152</v>
      </c>
      <c r="E127" s="44" t="s">
        <v>153</v>
      </c>
      <c r="F127" s="24">
        <v>11</v>
      </c>
      <c r="G127" s="17"/>
      <c r="H127" s="46"/>
      <c r="I127" s="46"/>
    </row>
    <row r="128" ht="35.25" customHeight="1" outlineLevel="1" spans="1:9">
      <c r="A128" s="46">
        <v>38</v>
      </c>
      <c r="B128" s="83" t="s">
        <v>418</v>
      </c>
      <c r="C128" s="43" t="s">
        <v>419</v>
      </c>
      <c r="D128" s="44" t="s">
        <v>152</v>
      </c>
      <c r="E128" s="44" t="s">
        <v>153</v>
      </c>
      <c r="F128" s="24">
        <v>2</v>
      </c>
      <c r="G128" s="17"/>
      <c r="H128" s="46"/>
      <c r="I128" s="46"/>
    </row>
    <row r="129" ht="35.25" customHeight="1" outlineLevel="1" spans="1:9">
      <c r="A129" s="46">
        <v>39</v>
      </c>
      <c r="B129" s="83" t="s">
        <v>420</v>
      </c>
      <c r="C129" s="43" t="s">
        <v>419</v>
      </c>
      <c r="D129" s="44" t="s">
        <v>152</v>
      </c>
      <c r="E129" s="44" t="s">
        <v>153</v>
      </c>
      <c r="F129" s="24">
        <v>2</v>
      </c>
      <c r="G129" s="17"/>
      <c r="H129" s="46"/>
      <c r="I129" s="46"/>
    </row>
    <row r="130" ht="35.25" customHeight="1" outlineLevel="1" spans="1:9">
      <c r="A130" s="46">
        <v>40</v>
      </c>
      <c r="B130" s="83" t="s">
        <v>421</v>
      </c>
      <c r="C130" s="43" t="s">
        <v>419</v>
      </c>
      <c r="D130" s="44" t="s">
        <v>152</v>
      </c>
      <c r="E130" s="44" t="s">
        <v>153</v>
      </c>
      <c r="F130" s="24">
        <v>2</v>
      </c>
      <c r="G130" s="17"/>
      <c r="H130" s="46"/>
      <c r="I130" s="46"/>
    </row>
    <row r="131" ht="35.25" customHeight="1" outlineLevel="1" spans="1:9">
      <c r="A131" s="46">
        <v>41</v>
      </c>
      <c r="B131" s="83" t="s">
        <v>422</v>
      </c>
      <c r="C131" s="43" t="s">
        <v>419</v>
      </c>
      <c r="D131" s="44" t="s">
        <v>152</v>
      </c>
      <c r="E131" s="44" t="s">
        <v>153</v>
      </c>
      <c r="F131" s="24">
        <v>2</v>
      </c>
      <c r="G131" s="17"/>
      <c r="H131" s="46"/>
      <c r="I131" s="46"/>
    </row>
    <row r="132" ht="35.25" customHeight="1" outlineLevel="1" spans="1:9">
      <c r="A132" s="46">
        <v>42</v>
      </c>
      <c r="B132" s="83" t="s">
        <v>423</v>
      </c>
      <c r="C132" s="43" t="s">
        <v>424</v>
      </c>
      <c r="D132" s="44" t="s">
        <v>152</v>
      </c>
      <c r="E132" s="44" t="s">
        <v>153</v>
      </c>
      <c r="F132" s="24">
        <v>2</v>
      </c>
      <c r="G132" s="17"/>
      <c r="H132" s="46"/>
      <c r="I132" s="46"/>
    </row>
    <row r="133" ht="35.25" customHeight="1" outlineLevel="1" spans="1:9">
      <c r="A133" s="79" t="s">
        <v>215</v>
      </c>
      <c r="B133" s="79" t="s">
        <v>313</v>
      </c>
      <c r="C133" s="80"/>
      <c r="D133" s="81"/>
      <c r="E133" s="79"/>
      <c r="F133" s="80"/>
      <c r="G133" s="81"/>
      <c r="H133" s="46"/>
      <c r="I133" s="46"/>
    </row>
    <row r="134" ht="35.25" customHeight="1" outlineLevel="1" spans="1:9">
      <c r="A134" s="46">
        <v>43</v>
      </c>
      <c r="B134" s="83" t="s">
        <v>314</v>
      </c>
      <c r="C134" s="43" t="s">
        <v>315</v>
      </c>
      <c r="D134" s="44" t="s">
        <v>190</v>
      </c>
      <c r="E134" s="44" t="s">
        <v>191</v>
      </c>
      <c r="F134" s="24">
        <v>470</v>
      </c>
      <c r="G134" s="17"/>
      <c r="H134" s="46"/>
      <c r="I134" s="46"/>
    </row>
    <row r="135" ht="35.25" customHeight="1" outlineLevel="1" spans="1:9">
      <c r="A135" s="46">
        <v>44</v>
      </c>
      <c r="B135" s="83" t="s">
        <v>316</v>
      </c>
      <c r="C135" s="43" t="s">
        <v>315</v>
      </c>
      <c r="D135" s="44" t="s">
        <v>190</v>
      </c>
      <c r="E135" s="44" t="s">
        <v>191</v>
      </c>
      <c r="F135" s="24">
        <v>67</v>
      </c>
      <c r="G135" s="17"/>
      <c r="H135" s="46"/>
      <c r="I135" s="46"/>
    </row>
    <row r="136" ht="35.25" customHeight="1" outlineLevel="1" spans="1:9">
      <c r="A136" s="46">
        <v>45</v>
      </c>
      <c r="B136" s="83" t="s">
        <v>317</v>
      </c>
      <c r="C136" s="43" t="s">
        <v>315</v>
      </c>
      <c r="D136" s="44" t="s">
        <v>190</v>
      </c>
      <c r="E136" s="44" t="s">
        <v>191</v>
      </c>
      <c r="F136" s="24">
        <f>124+23*3</f>
        <v>193</v>
      </c>
      <c r="G136" s="17"/>
      <c r="H136" s="46"/>
      <c r="I136" s="46"/>
    </row>
    <row r="137" ht="35.25" customHeight="1" outlineLevel="1" spans="1:9">
      <c r="A137" s="46">
        <v>46</v>
      </c>
      <c r="B137" s="83" t="s">
        <v>318</v>
      </c>
      <c r="C137" s="43" t="s">
        <v>319</v>
      </c>
      <c r="D137" s="44" t="s">
        <v>152</v>
      </c>
      <c r="E137" s="44" t="s">
        <v>153</v>
      </c>
      <c r="F137" s="24">
        <v>5</v>
      </c>
      <c r="G137" s="17"/>
      <c r="H137" s="46"/>
      <c r="I137" s="46"/>
    </row>
    <row r="138" ht="35.25" customHeight="1" outlineLevel="1" spans="1:9">
      <c r="A138" s="46">
        <v>47</v>
      </c>
      <c r="B138" s="83" t="s">
        <v>320</v>
      </c>
      <c r="C138" s="43" t="s">
        <v>319</v>
      </c>
      <c r="D138" s="44" t="s">
        <v>152</v>
      </c>
      <c r="E138" s="44" t="s">
        <v>153</v>
      </c>
      <c r="F138" s="24">
        <v>1</v>
      </c>
      <c r="G138" s="17"/>
      <c r="H138" s="46"/>
      <c r="I138" s="46"/>
    </row>
    <row r="139" ht="35.25" customHeight="1" outlineLevel="1" spans="1:9">
      <c r="A139" s="46">
        <v>48</v>
      </c>
      <c r="B139" s="83" t="s">
        <v>321</v>
      </c>
      <c r="C139" s="43" t="s">
        <v>319</v>
      </c>
      <c r="D139" s="44" t="s">
        <v>152</v>
      </c>
      <c r="E139" s="44" t="s">
        <v>153</v>
      </c>
      <c r="F139" s="24">
        <v>13</v>
      </c>
      <c r="G139" s="17"/>
      <c r="H139" s="46"/>
      <c r="I139" s="46"/>
    </row>
    <row r="140" ht="35.25" customHeight="1" outlineLevel="1" spans="1:9">
      <c r="A140" s="46">
        <v>49</v>
      </c>
      <c r="B140" s="83" t="s">
        <v>322</v>
      </c>
      <c r="C140" s="43" t="s">
        <v>319</v>
      </c>
      <c r="D140" s="44" t="s">
        <v>152</v>
      </c>
      <c r="E140" s="44" t="s">
        <v>153</v>
      </c>
      <c r="F140" s="24">
        <v>6</v>
      </c>
      <c r="G140" s="17"/>
      <c r="H140" s="46"/>
      <c r="I140" s="46"/>
    </row>
    <row r="141" ht="35.25" customHeight="1" outlineLevel="1" spans="1:9">
      <c r="A141" s="46">
        <v>50</v>
      </c>
      <c r="B141" s="83" t="s">
        <v>323</v>
      </c>
      <c r="C141" s="43" t="s">
        <v>319</v>
      </c>
      <c r="D141" s="44" t="s">
        <v>152</v>
      </c>
      <c r="E141" s="44" t="s">
        <v>153</v>
      </c>
      <c r="F141" s="24">
        <v>3</v>
      </c>
      <c r="G141" s="17"/>
      <c r="H141" s="46"/>
      <c r="I141" s="46"/>
    </row>
    <row r="142" ht="35.25" customHeight="1" outlineLevel="1" spans="1:9">
      <c r="A142" s="46">
        <v>51</v>
      </c>
      <c r="B142" s="83" t="s">
        <v>328</v>
      </c>
      <c r="C142" s="43" t="s">
        <v>288</v>
      </c>
      <c r="D142" s="44" t="s">
        <v>152</v>
      </c>
      <c r="E142" s="44" t="s">
        <v>153</v>
      </c>
      <c r="F142" s="24">
        <v>16</v>
      </c>
      <c r="G142" s="17"/>
      <c r="H142" s="46"/>
      <c r="I142" s="46"/>
    </row>
    <row r="143" ht="35.25" customHeight="1" outlineLevel="1" spans="1:9">
      <c r="A143" s="46">
        <v>52</v>
      </c>
      <c r="B143" s="83" t="s">
        <v>329</v>
      </c>
      <c r="C143" s="43" t="s">
        <v>288</v>
      </c>
      <c r="D143" s="44" t="s">
        <v>152</v>
      </c>
      <c r="E143" s="44" t="s">
        <v>153</v>
      </c>
      <c r="F143" s="24">
        <v>24</v>
      </c>
      <c r="G143" s="17"/>
      <c r="H143" s="46"/>
      <c r="I143" s="46"/>
    </row>
    <row r="144" ht="113.25" customHeight="1" outlineLevel="1" spans="1:9">
      <c r="A144" s="46">
        <v>53</v>
      </c>
      <c r="B144" s="83" t="s">
        <v>330</v>
      </c>
      <c r="C144" s="43" t="s">
        <v>331</v>
      </c>
      <c r="D144" s="44" t="s">
        <v>152</v>
      </c>
      <c r="E144" s="44" t="s">
        <v>153</v>
      </c>
      <c r="F144" s="24">
        <v>23</v>
      </c>
      <c r="G144" s="17"/>
      <c r="H144" s="46"/>
      <c r="I144" s="46"/>
    </row>
    <row r="145" ht="35.25" customHeight="1" outlineLevel="1" spans="1:9">
      <c r="A145" s="46">
        <v>54</v>
      </c>
      <c r="B145" s="83" t="s">
        <v>324</v>
      </c>
      <c r="C145" s="43" t="s">
        <v>325</v>
      </c>
      <c r="D145" s="44" t="s">
        <v>152</v>
      </c>
      <c r="E145" s="44" t="s">
        <v>153</v>
      </c>
      <c r="F145" s="24">
        <v>9</v>
      </c>
      <c r="G145" s="17"/>
      <c r="H145" s="46"/>
      <c r="I145" s="46"/>
    </row>
    <row r="146" ht="35.25" customHeight="1" outlineLevel="1" spans="1:9">
      <c r="A146" s="46">
        <v>55</v>
      </c>
      <c r="B146" s="83" t="s">
        <v>326</v>
      </c>
      <c r="C146" s="43" t="s">
        <v>327</v>
      </c>
      <c r="D146" s="44" t="s">
        <v>152</v>
      </c>
      <c r="E146" s="44" t="s">
        <v>153</v>
      </c>
      <c r="F146" s="24">
        <v>9</v>
      </c>
      <c r="G146" s="17"/>
      <c r="H146" s="46"/>
      <c r="I146" s="46"/>
    </row>
    <row r="147" ht="35.25" customHeight="1" outlineLevel="1" spans="1:9">
      <c r="A147" s="79" t="s">
        <v>221</v>
      </c>
      <c r="B147" s="79" t="s">
        <v>332</v>
      </c>
      <c r="C147" s="80"/>
      <c r="D147" s="81"/>
      <c r="E147" s="79"/>
      <c r="F147" s="80"/>
      <c r="G147" s="81"/>
      <c r="H147" s="46"/>
      <c r="I147" s="46"/>
    </row>
    <row r="148" ht="35.25" customHeight="1" outlineLevel="1" spans="1:9">
      <c r="A148" s="46">
        <v>56</v>
      </c>
      <c r="B148" s="83" t="s">
        <v>314</v>
      </c>
      <c r="C148" s="43" t="s">
        <v>315</v>
      </c>
      <c r="D148" s="44" t="s">
        <v>190</v>
      </c>
      <c r="E148" s="44" t="s">
        <v>191</v>
      </c>
      <c r="F148" s="24">
        <v>480</v>
      </c>
      <c r="G148" s="17"/>
      <c r="H148" s="46"/>
      <c r="I148" s="46"/>
    </row>
    <row r="149" ht="35.25" customHeight="1" outlineLevel="1" spans="1:9">
      <c r="A149" s="46">
        <v>57</v>
      </c>
      <c r="B149" s="83" t="s">
        <v>316</v>
      </c>
      <c r="C149" s="43" t="s">
        <v>315</v>
      </c>
      <c r="D149" s="44" t="s">
        <v>190</v>
      </c>
      <c r="E149" s="44" t="s">
        <v>191</v>
      </c>
      <c r="F149" s="24">
        <v>56</v>
      </c>
      <c r="G149" s="17"/>
      <c r="H149" s="46"/>
      <c r="I149" s="46"/>
    </row>
    <row r="150" ht="35.25" customHeight="1" outlineLevel="1" spans="1:9">
      <c r="A150" s="46">
        <v>58</v>
      </c>
      <c r="B150" s="83" t="s">
        <v>333</v>
      </c>
      <c r="C150" s="43" t="s">
        <v>315</v>
      </c>
      <c r="D150" s="44" t="s">
        <v>190</v>
      </c>
      <c r="E150" s="44" t="s">
        <v>191</v>
      </c>
      <c r="F150" s="24">
        <v>162</v>
      </c>
      <c r="G150" s="17"/>
      <c r="H150" s="46"/>
      <c r="I150" s="46"/>
    </row>
    <row r="151" ht="35.25" customHeight="1" outlineLevel="1" spans="1:9">
      <c r="A151" s="46">
        <v>59</v>
      </c>
      <c r="B151" s="83" t="s">
        <v>317</v>
      </c>
      <c r="C151" s="43" t="s">
        <v>315</v>
      </c>
      <c r="D151" s="44" t="s">
        <v>190</v>
      </c>
      <c r="E151" s="44" t="s">
        <v>191</v>
      </c>
      <c r="F151" s="24">
        <v>48</v>
      </c>
      <c r="G151" s="17"/>
      <c r="H151" s="46"/>
      <c r="I151" s="46"/>
    </row>
    <row r="152" ht="35.25" customHeight="1" outlineLevel="1" spans="1:9">
      <c r="A152" s="46">
        <v>60</v>
      </c>
      <c r="B152" s="83" t="s">
        <v>334</v>
      </c>
      <c r="C152" s="43" t="s">
        <v>315</v>
      </c>
      <c r="D152" s="44" t="s">
        <v>190</v>
      </c>
      <c r="E152" s="44" t="s">
        <v>191</v>
      </c>
      <c r="F152" s="24">
        <v>120</v>
      </c>
      <c r="G152" s="17"/>
      <c r="H152" s="46"/>
      <c r="I152" s="46"/>
    </row>
    <row r="153" ht="35.25" customHeight="1" outlineLevel="1" spans="1:9">
      <c r="A153" s="46">
        <v>61</v>
      </c>
      <c r="B153" s="83" t="s">
        <v>335</v>
      </c>
      <c r="C153" s="43" t="s">
        <v>315</v>
      </c>
      <c r="D153" s="44" t="s">
        <v>190</v>
      </c>
      <c r="E153" s="44" t="s">
        <v>191</v>
      </c>
      <c r="F153" s="24">
        <v>598</v>
      </c>
      <c r="G153" s="17"/>
      <c r="H153" s="46"/>
      <c r="I153" s="46"/>
    </row>
    <row r="154" ht="35.25" customHeight="1" outlineLevel="1" spans="1:9">
      <c r="A154" s="46">
        <v>62</v>
      </c>
      <c r="B154" s="83" t="s">
        <v>337</v>
      </c>
      <c r="C154" s="43" t="s">
        <v>315</v>
      </c>
      <c r="D154" s="44" t="s">
        <v>190</v>
      </c>
      <c r="E154" s="44" t="s">
        <v>191</v>
      </c>
      <c r="F154" s="24">
        <v>2089</v>
      </c>
      <c r="G154" s="17"/>
      <c r="H154" s="46"/>
      <c r="I154" s="46"/>
    </row>
    <row r="155" ht="35.25" customHeight="1" outlineLevel="1" spans="1:9">
      <c r="A155" s="46">
        <v>63</v>
      </c>
      <c r="B155" s="83" t="s">
        <v>338</v>
      </c>
      <c r="C155" s="43" t="s">
        <v>339</v>
      </c>
      <c r="D155" s="44" t="s">
        <v>152</v>
      </c>
      <c r="E155" s="44" t="s">
        <v>153</v>
      </c>
      <c r="F155" s="24">
        <v>558</v>
      </c>
      <c r="G155" s="17"/>
      <c r="H155" s="46"/>
      <c r="I155" s="46"/>
    </row>
    <row r="156" ht="35.25" customHeight="1" outlineLevel="1" spans="1:9">
      <c r="A156" s="46">
        <v>64</v>
      </c>
      <c r="B156" s="83" t="s">
        <v>340</v>
      </c>
      <c r="C156" s="43" t="s">
        <v>341</v>
      </c>
      <c r="D156" s="44" t="s">
        <v>152</v>
      </c>
      <c r="E156" s="44" t="s">
        <v>153</v>
      </c>
      <c r="F156" s="24">
        <v>105</v>
      </c>
      <c r="G156" s="17"/>
      <c r="H156" s="46"/>
      <c r="I156" s="46"/>
    </row>
    <row r="157" ht="35.25" customHeight="1" outlineLevel="1" spans="1:9">
      <c r="A157" s="46">
        <v>65</v>
      </c>
      <c r="B157" s="83" t="s">
        <v>369</v>
      </c>
      <c r="C157" s="43" t="s">
        <v>345</v>
      </c>
      <c r="D157" s="44" t="s">
        <v>152</v>
      </c>
      <c r="E157" s="44" t="s">
        <v>153</v>
      </c>
      <c r="F157" s="24">
        <v>4</v>
      </c>
      <c r="G157" s="17"/>
      <c r="H157" s="46"/>
      <c r="I157" s="46"/>
    </row>
    <row r="158" ht="35.25" customHeight="1" outlineLevel="1" spans="1:9">
      <c r="A158" s="46">
        <v>66</v>
      </c>
      <c r="B158" s="83" t="s">
        <v>373</v>
      </c>
      <c r="C158" s="43" t="s">
        <v>345</v>
      </c>
      <c r="D158" s="44" t="s">
        <v>152</v>
      </c>
      <c r="E158" s="44" t="s">
        <v>153</v>
      </c>
      <c r="F158" s="24">
        <v>7</v>
      </c>
      <c r="G158" s="17"/>
      <c r="H158" s="46"/>
      <c r="I158" s="46"/>
    </row>
    <row r="159" ht="35.25" customHeight="1" outlineLevel="1" spans="1:9">
      <c r="A159" s="46">
        <v>67</v>
      </c>
      <c r="B159" s="83" t="s">
        <v>377</v>
      </c>
      <c r="C159" s="43" t="s">
        <v>319</v>
      </c>
      <c r="D159" s="44" t="s">
        <v>152</v>
      </c>
      <c r="E159" s="44" t="s">
        <v>153</v>
      </c>
      <c r="F159" s="24">
        <v>4</v>
      </c>
      <c r="G159" s="17"/>
      <c r="H159" s="46"/>
      <c r="I159" s="46"/>
    </row>
    <row r="160" ht="35.25" customHeight="1" outlineLevel="1" spans="1:9">
      <c r="A160" s="46">
        <v>68</v>
      </c>
      <c r="B160" s="83" t="s">
        <v>350</v>
      </c>
      <c r="C160" s="43" t="s">
        <v>325</v>
      </c>
      <c r="D160" s="44" t="s">
        <v>152</v>
      </c>
      <c r="E160" s="44" t="s">
        <v>153</v>
      </c>
      <c r="F160" s="24">
        <v>6</v>
      </c>
      <c r="G160" s="17"/>
      <c r="H160" s="46"/>
      <c r="I160" s="46"/>
    </row>
    <row r="161" ht="35.25" customHeight="1" outlineLevel="1" spans="1:9">
      <c r="A161" s="46">
        <v>69</v>
      </c>
      <c r="B161" s="83" t="s">
        <v>351</v>
      </c>
      <c r="C161" s="43" t="s">
        <v>425</v>
      </c>
      <c r="D161" s="44" t="s">
        <v>152</v>
      </c>
      <c r="E161" s="44" t="s">
        <v>153</v>
      </c>
      <c r="F161" s="24">
        <v>6</v>
      </c>
      <c r="G161" s="17"/>
      <c r="H161" s="46"/>
      <c r="I161" s="46"/>
    </row>
    <row r="162" ht="35.25" customHeight="1" outlineLevel="1" spans="1:9">
      <c r="A162" s="46">
        <v>70</v>
      </c>
      <c r="B162" s="83" t="s">
        <v>354</v>
      </c>
      <c r="C162" s="43" t="s">
        <v>355</v>
      </c>
      <c r="D162" s="44" t="s">
        <v>152</v>
      </c>
      <c r="E162" s="44" t="s">
        <v>153</v>
      </c>
      <c r="F162" s="24">
        <v>4</v>
      </c>
      <c r="G162" s="17"/>
      <c r="H162" s="46"/>
      <c r="I162" s="46"/>
    </row>
    <row r="163" ht="35.25" customHeight="1" spans="1:9">
      <c r="A163" s="15" t="s">
        <v>265</v>
      </c>
      <c r="B163" s="15" t="s">
        <v>266</v>
      </c>
      <c r="C163" s="15"/>
      <c r="D163" s="15"/>
      <c r="E163" s="15"/>
      <c r="F163" s="16"/>
      <c r="G163" s="15"/>
      <c r="H163" s="38">
        <f>SUM(H164:H196)</f>
        <v>0</v>
      </c>
      <c r="I163" s="16"/>
    </row>
    <row r="164" ht="35.25" customHeight="1" outlineLevel="1" spans="1:9">
      <c r="A164" s="79" t="s">
        <v>148</v>
      </c>
      <c r="B164" s="79" t="s">
        <v>313</v>
      </c>
      <c r="C164" s="80"/>
      <c r="D164" s="81"/>
      <c r="E164" s="79"/>
      <c r="F164" s="80"/>
      <c r="G164" s="81"/>
      <c r="H164" s="46"/>
      <c r="I164" s="46"/>
    </row>
    <row r="165" ht="35.25" customHeight="1" outlineLevel="1" spans="1:9">
      <c r="A165" s="46">
        <v>1</v>
      </c>
      <c r="B165" s="83" t="s">
        <v>314</v>
      </c>
      <c r="C165" s="43" t="s">
        <v>315</v>
      </c>
      <c r="D165" s="42" t="s">
        <v>190</v>
      </c>
      <c r="E165" s="44" t="s">
        <v>191</v>
      </c>
      <c r="F165" s="24">
        <v>185</v>
      </c>
      <c r="G165" s="17"/>
      <c r="H165" s="46"/>
      <c r="I165" s="46"/>
    </row>
    <row r="166" ht="35.25" customHeight="1" outlineLevel="1" spans="1:9">
      <c r="A166" s="46">
        <v>2</v>
      </c>
      <c r="B166" s="83" t="s">
        <v>316</v>
      </c>
      <c r="C166" s="43" t="s">
        <v>315</v>
      </c>
      <c r="D166" s="42" t="s">
        <v>190</v>
      </c>
      <c r="E166" s="44" t="s">
        <v>191</v>
      </c>
      <c r="F166" s="24">
        <v>136</v>
      </c>
      <c r="G166" s="17"/>
      <c r="H166" s="46"/>
      <c r="I166" s="46"/>
    </row>
    <row r="167" ht="35.25" customHeight="1" outlineLevel="1" spans="1:9">
      <c r="A167" s="46">
        <v>3</v>
      </c>
      <c r="B167" s="83" t="s">
        <v>317</v>
      </c>
      <c r="C167" s="43" t="s">
        <v>315</v>
      </c>
      <c r="D167" s="42" t="s">
        <v>190</v>
      </c>
      <c r="E167" s="44" t="s">
        <v>191</v>
      </c>
      <c r="F167" s="24">
        <v>216</v>
      </c>
      <c r="G167" s="17"/>
      <c r="H167" s="46"/>
      <c r="I167" s="46"/>
    </row>
    <row r="168" ht="35.25" customHeight="1" outlineLevel="1" spans="1:9">
      <c r="A168" s="46">
        <v>4</v>
      </c>
      <c r="B168" s="83" t="s">
        <v>321</v>
      </c>
      <c r="C168" s="43" t="s">
        <v>319</v>
      </c>
      <c r="D168" s="44" t="s">
        <v>152</v>
      </c>
      <c r="E168" s="44" t="s">
        <v>153</v>
      </c>
      <c r="F168" s="24">
        <v>8</v>
      </c>
      <c r="G168" s="17"/>
      <c r="H168" s="46"/>
      <c r="I168" s="46"/>
    </row>
    <row r="169" ht="35.25" customHeight="1" outlineLevel="1" spans="1:9">
      <c r="A169" s="46">
        <v>5</v>
      </c>
      <c r="B169" s="83" t="s">
        <v>322</v>
      </c>
      <c r="C169" s="43" t="s">
        <v>319</v>
      </c>
      <c r="D169" s="44" t="s">
        <v>152</v>
      </c>
      <c r="E169" s="44" t="s">
        <v>153</v>
      </c>
      <c r="F169" s="24">
        <v>8</v>
      </c>
      <c r="G169" s="17"/>
      <c r="H169" s="46"/>
      <c r="I169" s="46"/>
    </row>
    <row r="170" ht="35.25" customHeight="1" outlineLevel="1" spans="1:9">
      <c r="A170" s="46">
        <v>6</v>
      </c>
      <c r="B170" s="83" t="s">
        <v>323</v>
      </c>
      <c r="C170" s="43" t="s">
        <v>319</v>
      </c>
      <c r="D170" s="44" t="s">
        <v>152</v>
      </c>
      <c r="E170" s="44" t="s">
        <v>153</v>
      </c>
      <c r="F170" s="24">
        <v>1</v>
      </c>
      <c r="G170" s="17"/>
      <c r="H170" s="46"/>
      <c r="I170" s="46"/>
    </row>
    <row r="171" ht="35.25" customHeight="1" outlineLevel="1" spans="1:9">
      <c r="A171" s="46">
        <v>7</v>
      </c>
      <c r="B171" s="83" t="s">
        <v>328</v>
      </c>
      <c r="C171" s="43" t="s">
        <v>288</v>
      </c>
      <c r="D171" s="44" t="s">
        <v>152</v>
      </c>
      <c r="E171" s="44" t="s">
        <v>153</v>
      </c>
      <c r="F171" s="24">
        <v>22</v>
      </c>
      <c r="G171" s="17"/>
      <c r="H171" s="46"/>
      <c r="I171" s="46"/>
    </row>
    <row r="172" ht="35.25" customHeight="1" outlineLevel="1" spans="1:9">
      <c r="A172" s="46">
        <v>8</v>
      </c>
      <c r="B172" s="83" t="s">
        <v>329</v>
      </c>
      <c r="C172" s="43" t="s">
        <v>288</v>
      </c>
      <c r="D172" s="44" t="s">
        <v>152</v>
      </c>
      <c r="E172" s="44" t="s">
        <v>153</v>
      </c>
      <c r="F172" s="24">
        <v>2</v>
      </c>
      <c r="G172" s="17"/>
      <c r="H172" s="46"/>
      <c r="I172" s="46"/>
    </row>
    <row r="173" ht="96" customHeight="1" outlineLevel="1" spans="1:9">
      <c r="A173" s="46">
        <v>9</v>
      </c>
      <c r="B173" s="83" t="s">
        <v>356</v>
      </c>
      <c r="C173" s="43" t="s">
        <v>331</v>
      </c>
      <c r="D173" s="44" t="s">
        <v>152</v>
      </c>
      <c r="E173" s="44" t="s">
        <v>153</v>
      </c>
      <c r="F173" s="24">
        <v>1</v>
      </c>
      <c r="G173" s="17"/>
      <c r="H173" s="46"/>
      <c r="I173" s="46"/>
    </row>
    <row r="174" ht="96" customHeight="1" outlineLevel="1" spans="1:9">
      <c r="A174" s="46">
        <v>10</v>
      </c>
      <c r="B174" s="83" t="s">
        <v>330</v>
      </c>
      <c r="C174" s="43" t="s">
        <v>331</v>
      </c>
      <c r="D174" s="44" t="s">
        <v>152</v>
      </c>
      <c r="E174" s="44" t="s">
        <v>153</v>
      </c>
      <c r="F174" s="24">
        <v>25</v>
      </c>
      <c r="G174" s="17"/>
      <c r="H174" s="46"/>
      <c r="I174" s="46"/>
    </row>
    <row r="175" ht="35.25" customHeight="1" outlineLevel="1" spans="1:9">
      <c r="A175" s="46">
        <v>11</v>
      </c>
      <c r="B175" s="83" t="s">
        <v>426</v>
      </c>
      <c r="C175" s="43" t="s">
        <v>427</v>
      </c>
      <c r="D175" s="44" t="s">
        <v>152</v>
      </c>
      <c r="E175" s="44" t="s">
        <v>153</v>
      </c>
      <c r="F175" s="24">
        <v>1</v>
      </c>
      <c r="G175" s="17"/>
      <c r="H175" s="46"/>
      <c r="I175" s="46"/>
    </row>
    <row r="176" ht="35.25" customHeight="1" outlineLevel="1" spans="1:9">
      <c r="A176" s="46">
        <v>12</v>
      </c>
      <c r="B176" s="83" t="s">
        <v>324</v>
      </c>
      <c r="C176" s="43" t="s">
        <v>325</v>
      </c>
      <c r="D176" s="44" t="s">
        <v>152</v>
      </c>
      <c r="E176" s="44" t="s">
        <v>153</v>
      </c>
      <c r="F176" s="24">
        <v>21</v>
      </c>
      <c r="G176" s="17"/>
      <c r="H176" s="46"/>
      <c r="I176" s="46"/>
    </row>
    <row r="177" ht="35.25" customHeight="1" outlineLevel="1" spans="1:9">
      <c r="A177" s="46">
        <v>13</v>
      </c>
      <c r="B177" s="83" t="s">
        <v>326</v>
      </c>
      <c r="C177" s="43" t="s">
        <v>425</v>
      </c>
      <c r="D177" s="44" t="s">
        <v>152</v>
      </c>
      <c r="E177" s="44" t="s">
        <v>153</v>
      </c>
      <c r="F177" s="24">
        <v>12</v>
      </c>
      <c r="G177" s="17"/>
      <c r="H177" s="46"/>
      <c r="I177" s="46"/>
    </row>
    <row r="178" ht="35.25" customHeight="1" outlineLevel="1" spans="1:9">
      <c r="A178" s="79" t="s">
        <v>215</v>
      </c>
      <c r="B178" s="79" t="s">
        <v>332</v>
      </c>
      <c r="C178" s="80"/>
      <c r="D178" s="81"/>
      <c r="E178" s="79"/>
      <c r="F178" s="80"/>
      <c r="G178" s="81"/>
      <c r="H178" s="46"/>
      <c r="I178" s="46"/>
    </row>
    <row r="179" ht="35.25" customHeight="1" outlineLevel="1" spans="1:9">
      <c r="A179" s="46">
        <v>14</v>
      </c>
      <c r="B179" s="83" t="s">
        <v>314</v>
      </c>
      <c r="C179" s="43" t="s">
        <v>315</v>
      </c>
      <c r="D179" s="42" t="s">
        <v>190</v>
      </c>
      <c r="E179" s="44" t="s">
        <v>191</v>
      </c>
      <c r="F179" s="24">
        <v>156</v>
      </c>
      <c r="G179" s="17"/>
      <c r="H179" s="46"/>
      <c r="I179" s="46"/>
    </row>
    <row r="180" ht="35.25" customHeight="1" outlineLevel="1" spans="1:9">
      <c r="A180" s="46">
        <v>15</v>
      </c>
      <c r="B180" s="83" t="s">
        <v>316</v>
      </c>
      <c r="C180" s="43" t="s">
        <v>315</v>
      </c>
      <c r="D180" s="42" t="s">
        <v>190</v>
      </c>
      <c r="E180" s="44" t="s">
        <v>191</v>
      </c>
      <c r="F180" s="24">
        <v>82</v>
      </c>
      <c r="G180" s="17"/>
      <c r="H180" s="46"/>
      <c r="I180" s="46"/>
    </row>
    <row r="181" ht="35.25" customHeight="1" outlineLevel="1" spans="1:9">
      <c r="A181" s="46">
        <v>16</v>
      </c>
      <c r="B181" s="83" t="s">
        <v>333</v>
      </c>
      <c r="C181" s="43" t="s">
        <v>315</v>
      </c>
      <c r="D181" s="42" t="s">
        <v>190</v>
      </c>
      <c r="E181" s="44" t="s">
        <v>191</v>
      </c>
      <c r="F181" s="24">
        <v>175</v>
      </c>
      <c r="G181" s="17"/>
      <c r="H181" s="46"/>
      <c r="I181" s="46"/>
    </row>
    <row r="182" ht="35.25" customHeight="1" outlineLevel="1" spans="1:9">
      <c r="A182" s="46">
        <v>17</v>
      </c>
      <c r="B182" s="83" t="s">
        <v>317</v>
      </c>
      <c r="C182" s="43" t="s">
        <v>315</v>
      </c>
      <c r="D182" s="42" t="s">
        <v>190</v>
      </c>
      <c r="E182" s="44" t="s">
        <v>191</v>
      </c>
      <c r="F182" s="24">
        <v>81</v>
      </c>
      <c r="G182" s="17"/>
      <c r="H182" s="46"/>
      <c r="I182" s="46"/>
    </row>
    <row r="183" ht="35.25" customHeight="1" outlineLevel="1" spans="1:9">
      <c r="A183" s="46">
        <v>18</v>
      </c>
      <c r="B183" s="83" t="s">
        <v>334</v>
      </c>
      <c r="C183" s="43" t="s">
        <v>315</v>
      </c>
      <c r="D183" s="42" t="s">
        <v>190</v>
      </c>
      <c r="E183" s="44" t="s">
        <v>191</v>
      </c>
      <c r="F183" s="24">
        <v>146</v>
      </c>
      <c r="G183" s="17"/>
      <c r="H183" s="46"/>
      <c r="I183" s="46"/>
    </row>
    <row r="184" ht="35.25" customHeight="1" outlineLevel="1" spans="1:9">
      <c r="A184" s="46">
        <v>19</v>
      </c>
      <c r="B184" s="83" t="s">
        <v>335</v>
      </c>
      <c r="C184" s="43" t="s">
        <v>315</v>
      </c>
      <c r="D184" s="42" t="s">
        <v>190</v>
      </c>
      <c r="E184" s="44" t="s">
        <v>191</v>
      </c>
      <c r="F184" s="24">
        <v>486</v>
      </c>
      <c r="G184" s="17"/>
      <c r="H184" s="46"/>
      <c r="I184" s="46"/>
    </row>
    <row r="185" ht="35.25" customHeight="1" outlineLevel="1" spans="1:9">
      <c r="A185" s="46">
        <v>20</v>
      </c>
      <c r="B185" s="83" t="s">
        <v>337</v>
      </c>
      <c r="C185" s="43" t="s">
        <v>315</v>
      </c>
      <c r="D185" s="42" t="s">
        <v>190</v>
      </c>
      <c r="E185" s="44" t="s">
        <v>191</v>
      </c>
      <c r="F185" s="24">
        <v>2218</v>
      </c>
      <c r="G185" s="17"/>
      <c r="H185" s="46"/>
      <c r="I185" s="46"/>
    </row>
    <row r="186" ht="35.25" customHeight="1" outlineLevel="1" spans="1:9">
      <c r="A186" s="46">
        <v>21</v>
      </c>
      <c r="B186" s="83" t="s">
        <v>338</v>
      </c>
      <c r="C186" s="43" t="s">
        <v>339</v>
      </c>
      <c r="D186" s="44" t="s">
        <v>152</v>
      </c>
      <c r="E186" s="44" t="s">
        <v>153</v>
      </c>
      <c r="F186" s="24">
        <v>591</v>
      </c>
      <c r="G186" s="17"/>
      <c r="H186" s="46"/>
      <c r="I186" s="46"/>
    </row>
    <row r="187" ht="35.25" customHeight="1" outlineLevel="1" spans="1:9">
      <c r="A187" s="46">
        <v>22</v>
      </c>
      <c r="B187" s="83" t="s">
        <v>340</v>
      </c>
      <c r="C187" s="43" t="s">
        <v>341</v>
      </c>
      <c r="D187" s="44" t="s">
        <v>152</v>
      </c>
      <c r="E187" s="44" t="s">
        <v>153</v>
      </c>
      <c r="F187" s="24">
        <v>366</v>
      </c>
      <c r="G187" s="17"/>
      <c r="H187" s="46"/>
      <c r="I187" s="46"/>
    </row>
    <row r="188" ht="35.25" customHeight="1" outlineLevel="1" spans="1:9">
      <c r="A188" s="46">
        <v>23</v>
      </c>
      <c r="B188" s="83" t="s">
        <v>369</v>
      </c>
      <c r="C188" s="43" t="s">
        <v>345</v>
      </c>
      <c r="D188" s="44" t="s">
        <v>152</v>
      </c>
      <c r="E188" s="44" t="s">
        <v>153</v>
      </c>
      <c r="F188" s="24">
        <v>1</v>
      </c>
      <c r="G188" s="17"/>
      <c r="H188" s="46"/>
      <c r="I188" s="46"/>
    </row>
    <row r="189" ht="35.25" customHeight="1" outlineLevel="1" spans="1:9">
      <c r="A189" s="46">
        <v>24</v>
      </c>
      <c r="B189" s="83" t="s">
        <v>370</v>
      </c>
      <c r="C189" s="43" t="s">
        <v>345</v>
      </c>
      <c r="D189" s="44" t="s">
        <v>152</v>
      </c>
      <c r="E189" s="44" t="s">
        <v>153</v>
      </c>
      <c r="F189" s="24">
        <v>1</v>
      </c>
      <c r="G189" s="17"/>
      <c r="H189" s="46"/>
      <c r="I189" s="46"/>
    </row>
    <row r="190" ht="35.25" customHeight="1" outlineLevel="1" spans="1:9">
      <c r="A190" s="46">
        <v>25</v>
      </c>
      <c r="B190" s="83" t="s">
        <v>373</v>
      </c>
      <c r="C190" s="43" t="s">
        <v>319</v>
      </c>
      <c r="D190" s="44" t="s">
        <v>152</v>
      </c>
      <c r="E190" s="44" t="s">
        <v>153</v>
      </c>
      <c r="F190" s="24">
        <v>1</v>
      </c>
      <c r="G190" s="17"/>
      <c r="H190" s="46"/>
      <c r="I190" s="46"/>
    </row>
    <row r="191" ht="35.25" customHeight="1" outlineLevel="1" spans="1:9">
      <c r="A191" s="46">
        <v>26</v>
      </c>
      <c r="B191" s="83" t="s">
        <v>374</v>
      </c>
      <c r="C191" s="43" t="s">
        <v>319</v>
      </c>
      <c r="D191" s="44" t="s">
        <v>152</v>
      </c>
      <c r="E191" s="44" t="s">
        <v>153</v>
      </c>
      <c r="F191" s="24">
        <v>1</v>
      </c>
      <c r="G191" s="17"/>
      <c r="H191" s="46"/>
      <c r="I191" s="46"/>
    </row>
    <row r="192" ht="35.25" customHeight="1" outlineLevel="1" spans="1:9">
      <c r="A192" s="46">
        <v>27</v>
      </c>
      <c r="B192" s="83" t="s">
        <v>363</v>
      </c>
      <c r="C192" s="43" t="s">
        <v>319</v>
      </c>
      <c r="D192" s="44" t="s">
        <v>152</v>
      </c>
      <c r="E192" s="44" t="s">
        <v>153</v>
      </c>
      <c r="F192" s="24">
        <v>2</v>
      </c>
      <c r="G192" s="17"/>
      <c r="H192" s="46"/>
      <c r="I192" s="46"/>
    </row>
    <row r="193" ht="35.25" customHeight="1" outlineLevel="1" spans="1:9">
      <c r="A193" s="46">
        <v>28</v>
      </c>
      <c r="B193" s="83" t="s">
        <v>350</v>
      </c>
      <c r="C193" s="43" t="s">
        <v>325</v>
      </c>
      <c r="D193" s="44" t="s">
        <v>152</v>
      </c>
      <c r="E193" s="44" t="s">
        <v>153</v>
      </c>
      <c r="F193" s="24">
        <v>1</v>
      </c>
      <c r="G193" s="17"/>
      <c r="H193" s="46"/>
      <c r="I193" s="46"/>
    </row>
    <row r="194" ht="35.25" customHeight="1" outlineLevel="1" spans="1:9">
      <c r="A194" s="46">
        <v>29</v>
      </c>
      <c r="B194" s="83" t="s">
        <v>351</v>
      </c>
      <c r="C194" s="43" t="s">
        <v>327</v>
      </c>
      <c r="D194" s="44" t="s">
        <v>152</v>
      </c>
      <c r="E194" s="44" t="s">
        <v>153</v>
      </c>
      <c r="F194" s="24">
        <v>1</v>
      </c>
      <c r="G194" s="17"/>
      <c r="H194" s="46"/>
      <c r="I194" s="46"/>
    </row>
    <row r="195" ht="35.25" customHeight="1" outlineLevel="1" spans="1:9">
      <c r="A195" s="46">
        <v>30</v>
      </c>
      <c r="B195" s="83" t="s">
        <v>380</v>
      </c>
      <c r="C195" s="43" t="s">
        <v>381</v>
      </c>
      <c r="D195" s="44" t="s">
        <v>152</v>
      </c>
      <c r="E195" s="44" t="s">
        <v>153</v>
      </c>
      <c r="F195" s="24">
        <v>1</v>
      </c>
      <c r="G195" s="17"/>
      <c r="H195" s="46"/>
      <c r="I195" s="46"/>
    </row>
    <row r="196" ht="35.25" customHeight="1" outlineLevel="1" spans="1:9">
      <c r="A196" s="46">
        <v>31</v>
      </c>
      <c r="B196" s="83" t="s">
        <v>354</v>
      </c>
      <c r="C196" s="43" t="s">
        <v>355</v>
      </c>
      <c r="D196" s="44" t="s">
        <v>152</v>
      </c>
      <c r="E196" s="44" t="s">
        <v>153</v>
      </c>
      <c r="F196" s="24">
        <v>1</v>
      </c>
      <c r="G196" s="17"/>
      <c r="H196" s="46"/>
      <c r="I196" s="46"/>
    </row>
    <row r="197" ht="35.25" customHeight="1" spans="1:9">
      <c r="A197" s="15" t="s">
        <v>267</v>
      </c>
      <c r="B197" s="15" t="s">
        <v>428</v>
      </c>
      <c r="C197" s="15"/>
      <c r="D197" s="15"/>
      <c r="E197" s="15"/>
      <c r="F197" s="24"/>
      <c r="G197" s="17"/>
      <c r="H197" s="38">
        <f>SUM(H198:H209)</f>
        <v>0</v>
      </c>
      <c r="I197" s="16"/>
    </row>
    <row r="198" ht="35.25" customHeight="1" outlineLevel="1" spans="1:9">
      <c r="A198" s="46">
        <v>1</v>
      </c>
      <c r="B198" s="83" t="s">
        <v>429</v>
      </c>
      <c r="C198" s="43" t="s">
        <v>430</v>
      </c>
      <c r="D198" s="42" t="s">
        <v>190</v>
      </c>
      <c r="E198" s="44" t="s">
        <v>191</v>
      </c>
      <c r="F198" s="24">
        <v>197</v>
      </c>
      <c r="G198" s="17"/>
      <c r="H198" s="46"/>
      <c r="I198" s="46"/>
    </row>
    <row r="199" ht="35.25" customHeight="1" outlineLevel="1" spans="1:9">
      <c r="A199" s="46">
        <v>2</v>
      </c>
      <c r="B199" s="83" t="s">
        <v>431</v>
      </c>
      <c r="C199" s="43" t="s">
        <v>430</v>
      </c>
      <c r="D199" s="42" t="s">
        <v>190</v>
      </c>
      <c r="E199" s="44" t="s">
        <v>191</v>
      </c>
      <c r="F199" s="24">
        <v>1064</v>
      </c>
      <c r="G199" s="17"/>
      <c r="H199" s="46"/>
      <c r="I199" s="46"/>
    </row>
    <row r="200" ht="35.25" customHeight="1" outlineLevel="1" spans="1:9">
      <c r="A200" s="46">
        <v>3</v>
      </c>
      <c r="B200" s="83" t="s">
        <v>432</v>
      </c>
      <c r="C200" s="43" t="s">
        <v>433</v>
      </c>
      <c r="D200" s="42" t="s">
        <v>190</v>
      </c>
      <c r="E200" s="44" t="s">
        <v>191</v>
      </c>
      <c r="F200" s="24">
        <f>F198+F199</f>
        <v>1261</v>
      </c>
      <c r="G200" s="17"/>
      <c r="H200" s="46"/>
      <c r="I200" s="46"/>
    </row>
    <row r="201" ht="35.25" customHeight="1" outlineLevel="1" spans="1:9">
      <c r="A201" s="46">
        <v>4</v>
      </c>
      <c r="B201" s="83" t="s">
        <v>434</v>
      </c>
      <c r="C201" s="43" t="s">
        <v>319</v>
      </c>
      <c r="D201" s="44" t="s">
        <v>152</v>
      </c>
      <c r="E201" s="44" t="s">
        <v>153</v>
      </c>
      <c r="F201" s="24">
        <v>8</v>
      </c>
      <c r="G201" s="17"/>
      <c r="H201" s="46"/>
      <c r="I201" s="46"/>
    </row>
    <row r="202" ht="35.25" customHeight="1" outlineLevel="1" spans="1:9">
      <c r="A202" s="46">
        <v>5</v>
      </c>
      <c r="B202" s="83" t="s">
        <v>390</v>
      </c>
      <c r="C202" s="43" t="s">
        <v>319</v>
      </c>
      <c r="D202" s="44" t="s">
        <v>152</v>
      </c>
      <c r="E202" s="44" t="s">
        <v>153</v>
      </c>
      <c r="F202" s="24">
        <v>8</v>
      </c>
      <c r="G202" s="17"/>
      <c r="H202" s="46"/>
      <c r="I202" s="46"/>
    </row>
    <row r="203" ht="35.25" customHeight="1" outlineLevel="1" spans="1:9">
      <c r="A203" s="46">
        <v>6</v>
      </c>
      <c r="B203" s="83" t="s">
        <v>435</v>
      </c>
      <c r="C203" s="43" t="s">
        <v>319</v>
      </c>
      <c r="D203" s="44" t="s">
        <v>152</v>
      </c>
      <c r="E203" s="44" t="s">
        <v>153</v>
      </c>
      <c r="F203" s="24">
        <f>8+10</f>
        <v>18</v>
      </c>
      <c r="G203" s="17"/>
      <c r="H203" s="46"/>
      <c r="I203" s="46"/>
    </row>
    <row r="204" ht="35.25" customHeight="1" outlineLevel="1" spans="1:9">
      <c r="A204" s="46">
        <v>7</v>
      </c>
      <c r="B204" s="83" t="s">
        <v>363</v>
      </c>
      <c r="C204" s="43" t="s">
        <v>319</v>
      </c>
      <c r="D204" s="44" t="s">
        <v>152</v>
      </c>
      <c r="E204" s="44" t="s">
        <v>153</v>
      </c>
      <c r="F204" s="24">
        <v>7</v>
      </c>
      <c r="G204" s="17"/>
      <c r="H204" s="46"/>
      <c r="I204" s="46"/>
    </row>
    <row r="205" ht="35.25" customHeight="1" outlineLevel="1" spans="1:9">
      <c r="A205" s="46">
        <v>8</v>
      </c>
      <c r="B205" s="83" t="s">
        <v>436</v>
      </c>
      <c r="C205" s="43" t="s">
        <v>437</v>
      </c>
      <c r="D205" s="44" t="s">
        <v>152</v>
      </c>
      <c r="E205" s="44" t="s">
        <v>153</v>
      </c>
      <c r="F205" s="24">
        <f>7+10</f>
        <v>17</v>
      </c>
      <c r="G205" s="17"/>
      <c r="H205" s="46"/>
      <c r="I205" s="46"/>
    </row>
    <row r="206" ht="35.25" customHeight="1" outlineLevel="1" spans="1:9">
      <c r="A206" s="46">
        <v>9</v>
      </c>
      <c r="B206" s="83" t="s">
        <v>438</v>
      </c>
      <c r="C206" s="43" t="s">
        <v>439</v>
      </c>
      <c r="D206" s="44" t="s">
        <v>152</v>
      </c>
      <c r="E206" s="44" t="s">
        <v>153</v>
      </c>
      <c r="F206" s="24">
        <v>10</v>
      </c>
      <c r="G206" s="17"/>
      <c r="H206" s="46"/>
      <c r="I206" s="46"/>
    </row>
    <row r="207" ht="35.25" customHeight="1" outlineLevel="1" spans="1:9">
      <c r="A207" s="46">
        <v>10</v>
      </c>
      <c r="B207" s="83" t="s">
        <v>440</v>
      </c>
      <c r="C207" s="43" t="s">
        <v>441</v>
      </c>
      <c r="D207" s="44" t="s">
        <v>152</v>
      </c>
      <c r="E207" s="44" t="s">
        <v>153</v>
      </c>
      <c r="F207" s="24">
        <v>8</v>
      </c>
      <c r="G207" s="17"/>
      <c r="H207" s="46"/>
      <c r="I207" s="46"/>
    </row>
    <row r="208" ht="35.25" customHeight="1" outlineLevel="1" spans="1:9">
      <c r="A208" s="46">
        <v>11</v>
      </c>
      <c r="B208" s="83" t="s">
        <v>442</v>
      </c>
      <c r="C208" s="43" t="s">
        <v>437</v>
      </c>
      <c r="D208" s="44" t="s">
        <v>152</v>
      </c>
      <c r="E208" s="44" t="s">
        <v>153</v>
      </c>
      <c r="F208" s="24">
        <v>8</v>
      </c>
      <c r="G208" s="17"/>
      <c r="H208" s="46"/>
      <c r="I208" s="46"/>
    </row>
    <row r="209" ht="44.25" customHeight="1" outlineLevel="1" spans="1:9">
      <c r="A209" s="46">
        <v>12</v>
      </c>
      <c r="B209" s="83" t="s">
        <v>443</v>
      </c>
      <c r="C209" s="43" t="s">
        <v>444</v>
      </c>
      <c r="D209" s="44" t="s">
        <v>190</v>
      </c>
      <c r="E209" s="44" t="s">
        <v>445</v>
      </c>
      <c r="F209" s="24"/>
      <c r="G209" s="17"/>
      <c r="H209" s="46"/>
      <c r="I209" s="46"/>
    </row>
    <row r="210" ht="35.25" customHeight="1" spans="1:9">
      <c r="A210" s="15" t="s">
        <v>280</v>
      </c>
      <c r="B210" s="15" t="s">
        <v>310</v>
      </c>
      <c r="C210" s="51" t="s">
        <v>446</v>
      </c>
      <c r="D210" s="52"/>
      <c r="E210" s="52"/>
      <c r="F210" s="52"/>
      <c r="G210" s="53"/>
      <c r="H210" s="38">
        <f>H3+H40+H89+H163+H197</f>
        <v>0</v>
      </c>
      <c r="I210" s="21"/>
    </row>
  </sheetData>
  <mergeCells count="20">
    <mergeCell ref="A1:I1"/>
    <mergeCell ref="C4:D4"/>
    <mergeCell ref="F4:G4"/>
    <mergeCell ref="C18:D18"/>
    <mergeCell ref="F18:G18"/>
    <mergeCell ref="C41:D41"/>
    <mergeCell ref="F41:G41"/>
    <mergeCell ref="C62:D62"/>
    <mergeCell ref="F62:G62"/>
    <mergeCell ref="C90:D90"/>
    <mergeCell ref="F90:G90"/>
    <mergeCell ref="C133:D133"/>
    <mergeCell ref="F133:G133"/>
    <mergeCell ref="C147:D147"/>
    <mergeCell ref="F147:G147"/>
    <mergeCell ref="C164:D164"/>
    <mergeCell ref="F164:G164"/>
    <mergeCell ref="C178:D178"/>
    <mergeCell ref="F178:G178"/>
    <mergeCell ref="C210:G210"/>
  </mergeCells>
  <printOptions horizontalCentered="1"/>
  <pageMargins left="0.551181102362205" right="0.551181102362205" top="0.78740157480315" bottom="0.78740157480315" header="0.511811023622047" footer="0.511811023622047"/>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190"/>
  <sheetViews>
    <sheetView view="pageBreakPreview" zoomScaleNormal="100" zoomScaleSheetLayoutView="100" workbookViewId="0">
      <pane xSplit="3" ySplit="2" topLeftCell="D96" activePane="bottomRight" state="frozen"/>
      <selection/>
      <selection pane="topRight"/>
      <selection pane="bottomLeft"/>
      <selection pane="bottomRight" activeCell="A191" sqref="$A191:$XFD194"/>
    </sheetView>
  </sheetViews>
  <sheetFormatPr defaultColWidth="8.875" defaultRowHeight="13.5"/>
  <cols>
    <col min="1" max="1" width="4.875" style="35" customWidth="1"/>
    <col min="2" max="2" width="37.5" style="35" customWidth="1"/>
    <col min="3" max="3" width="20.875" style="35" customWidth="1"/>
    <col min="4" max="4" width="8.25" style="35" customWidth="1"/>
    <col min="5" max="5" width="15" style="35" customWidth="1"/>
    <col min="6" max="6" width="7.625" style="36" customWidth="1"/>
    <col min="7" max="7" width="7.25" style="36" customWidth="1"/>
    <col min="8" max="8" width="9.125" style="36" customWidth="1"/>
  </cols>
  <sheetData>
    <row r="1" ht="28.35" customHeight="1" spans="1:9">
      <c r="A1" s="37" t="s">
        <v>447</v>
      </c>
      <c r="B1" s="37"/>
      <c r="C1" s="37"/>
      <c r="D1" s="37"/>
      <c r="E1" s="37"/>
      <c r="F1" s="37"/>
      <c r="G1" s="37"/>
      <c r="H1" s="37"/>
      <c r="I1" s="37"/>
    </row>
    <row r="2" s="34" customFormat="1" ht="28.35" customHeight="1" spans="1:9">
      <c r="A2" s="15" t="s">
        <v>3</v>
      </c>
      <c r="B2" s="15" t="s">
        <v>4</v>
      </c>
      <c r="C2" s="15" t="s">
        <v>141</v>
      </c>
      <c r="D2" s="15" t="s">
        <v>142</v>
      </c>
      <c r="E2" s="15" t="s">
        <v>143</v>
      </c>
      <c r="F2" s="16" t="s">
        <v>144</v>
      </c>
      <c r="G2" s="15" t="s">
        <v>145</v>
      </c>
      <c r="H2" s="38" t="s">
        <v>18</v>
      </c>
      <c r="I2" s="16" t="s">
        <v>8</v>
      </c>
    </row>
    <row r="3" s="34" customFormat="1" ht="39.75" customHeight="1" spans="1:9">
      <c r="A3" s="15" t="s">
        <v>146</v>
      </c>
      <c r="B3" s="15" t="s">
        <v>147</v>
      </c>
      <c r="C3" s="15"/>
      <c r="D3" s="15"/>
      <c r="E3" s="15"/>
      <c r="F3" s="16"/>
      <c r="G3" s="15"/>
      <c r="H3" s="38">
        <f>SUM(H4:H49)</f>
        <v>0</v>
      </c>
      <c r="I3" s="16"/>
    </row>
    <row r="4" s="64" customFormat="1" ht="36" outlineLevel="1" spans="1:9">
      <c r="A4" s="66">
        <v>1</v>
      </c>
      <c r="B4" s="67" t="s">
        <v>448</v>
      </c>
      <c r="C4" s="43" t="s">
        <v>449</v>
      </c>
      <c r="D4" s="42" t="s">
        <v>152</v>
      </c>
      <c r="E4" s="44" t="s">
        <v>153</v>
      </c>
      <c r="F4" s="24">
        <v>1</v>
      </c>
      <c r="G4" s="17"/>
      <c r="H4" s="62"/>
      <c r="I4" s="42"/>
    </row>
    <row r="5" s="64" customFormat="1" ht="27" outlineLevel="1" spans="1:9">
      <c r="A5" s="66">
        <v>2</v>
      </c>
      <c r="B5" s="67" t="s">
        <v>450</v>
      </c>
      <c r="C5" s="43" t="s">
        <v>449</v>
      </c>
      <c r="D5" s="42" t="s">
        <v>152</v>
      </c>
      <c r="E5" s="44" t="s">
        <v>153</v>
      </c>
      <c r="F5" s="24">
        <v>1</v>
      </c>
      <c r="G5" s="17"/>
      <c r="H5" s="62"/>
      <c r="I5" s="42"/>
    </row>
    <row r="6" s="64" customFormat="1" ht="41.25" customHeight="1" outlineLevel="1" spans="1:9">
      <c r="A6" s="66">
        <v>3</v>
      </c>
      <c r="B6" s="67" t="s">
        <v>451</v>
      </c>
      <c r="C6" s="43" t="s">
        <v>449</v>
      </c>
      <c r="D6" s="42" t="s">
        <v>152</v>
      </c>
      <c r="E6" s="44" t="s">
        <v>153</v>
      </c>
      <c r="F6" s="24">
        <v>1</v>
      </c>
      <c r="G6" s="17"/>
      <c r="H6" s="62"/>
      <c r="I6" s="42"/>
    </row>
    <row r="7" s="64" customFormat="1" ht="41.25" customHeight="1" outlineLevel="1" spans="1:9">
      <c r="A7" s="66">
        <v>4</v>
      </c>
      <c r="B7" s="67" t="s">
        <v>452</v>
      </c>
      <c r="C7" s="43" t="s">
        <v>449</v>
      </c>
      <c r="D7" s="42" t="s">
        <v>152</v>
      </c>
      <c r="E7" s="44" t="s">
        <v>153</v>
      </c>
      <c r="F7" s="24">
        <v>1</v>
      </c>
      <c r="G7" s="17"/>
      <c r="H7" s="62"/>
      <c r="I7" s="42"/>
    </row>
    <row r="8" s="64" customFormat="1" ht="41.25" customHeight="1" outlineLevel="1" spans="1:9">
      <c r="A8" s="66">
        <v>5</v>
      </c>
      <c r="B8" s="67" t="s">
        <v>453</v>
      </c>
      <c r="C8" s="43" t="s">
        <v>449</v>
      </c>
      <c r="D8" s="42" t="s">
        <v>152</v>
      </c>
      <c r="E8" s="44" t="s">
        <v>153</v>
      </c>
      <c r="F8" s="24">
        <v>1</v>
      </c>
      <c r="G8" s="17"/>
      <c r="H8" s="62"/>
      <c r="I8" s="42"/>
    </row>
    <row r="9" s="64" customFormat="1" ht="42" customHeight="1" outlineLevel="1" spans="1:9">
      <c r="A9" s="66">
        <v>6</v>
      </c>
      <c r="B9" s="67" t="s">
        <v>454</v>
      </c>
      <c r="C9" s="43" t="s">
        <v>455</v>
      </c>
      <c r="D9" s="42" t="s">
        <v>456</v>
      </c>
      <c r="E9" s="44" t="s">
        <v>457</v>
      </c>
      <c r="F9" s="24">
        <v>37.6</v>
      </c>
      <c r="G9" s="17"/>
      <c r="H9" s="62"/>
      <c r="I9" s="42"/>
    </row>
    <row r="10" s="64" customFormat="1" ht="27" customHeight="1" outlineLevel="1" spans="1:9">
      <c r="A10" s="66">
        <v>7</v>
      </c>
      <c r="B10" s="67" t="s">
        <v>458</v>
      </c>
      <c r="C10" s="43" t="s">
        <v>455</v>
      </c>
      <c r="D10" s="42" t="s">
        <v>456</v>
      </c>
      <c r="E10" s="44" t="s">
        <v>457</v>
      </c>
      <c r="F10" s="24">
        <v>243.5</v>
      </c>
      <c r="G10" s="17"/>
      <c r="H10" s="62"/>
      <c r="I10" s="42"/>
    </row>
    <row r="11" s="64" customFormat="1" ht="27" customHeight="1" outlineLevel="1" spans="1:9">
      <c r="A11" s="66">
        <v>8</v>
      </c>
      <c r="B11" s="67" t="s">
        <v>459</v>
      </c>
      <c r="C11" s="43" t="s">
        <v>455</v>
      </c>
      <c r="D11" s="42" t="s">
        <v>456</v>
      </c>
      <c r="E11" s="44" t="s">
        <v>457</v>
      </c>
      <c r="F11" s="24">
        <v>820.4</v>
      </c>
      <c r="G11" s="17"/>
      <c r="H11" s="62"/>
      <c r="I11" s="42"/>
    </row>
    <row r="12" s="64" customFormat="1" ht="27" customHeight="1" outlineLevel="1" spans="1:9">
      <c r="A12" s="66">
        <v>9</v>
      </c>
      <c r="B12" s="67" t="s">
        <v>460</v>
      </c>
      <c r="C12" s="43" t="s">
        <v>455</v>
      </c>
      <c r="D12" s="42" t="s">
        <v>456</v>
      </c>
      <c r="E12" s="44" t="s">
        <v>457</v>
      </c>
      <c r="F12" s="24">
        <v>1.21</v>
      </c>
      <c r="G12" s="17"/>
      <c r="H12" s="62"/>
      <c r="I12" s="42"/>
    </row>
    <row r="13" s="64" customFormat="1" ht="27" customHeight="1" outlineLevel="1" spans="1:9">
      <c r="A13" s="66">
        <v>10</v>
      </c>
      <c r="B13" s="67" t="s">
        <v>461</v>
      </c>
      <c r="C13" s="43" t="s">
        <v>455</v>
      </c>
      <c r="D13" s="42" t="s">
        <v>456</v>
      </c>
      <c r="E13" s="44" t="s">
        <v>457</v>
      </c>
      <c r="F13" s="24">
        <v>87.6</v>
      </c>
      <c r="G13" s="17"/>
      <c r="H13" s="62"/>
      <c r="I13" s="42"/>
    </row>
    <row r="14" s="64" customFormat="1" ht="27" customHeight="1" outlineLevel="1" spans="1:9">
      <c r="A14" s="66">
        <v>11</v>
      </c>
      <c r="B14" s="67" t="s">
        <v>462</v>
      </c>
      <c r="C14" s="43" t="s">
        <v>455</v>
      </c>
      <c r="D14" s="42" t="s">
        <v>456</v>
      </c>
      <c r="E14" s="44" t="s">
        <v>457</v>
      </c>
      <c r="F14" s="24">
        <v>54.8</v>
      </c>
      <c r="G14" s="17"/>
      <c r="H14" s="62"/>
      <c r="I14" s="42"/>
    </row>
    <row r="15" s="64" customFormat="1" ht="36" customHeight="1" outlineLevel="1" spans="1:9">
      <c r="A15" s="66">
        <v>12</v>
      </c>
      <c r="B15" s="67" t="s">
        <v>463</v>
      </c>
      <c r="C15" s="43" t="s">
        <v>464</v>
      </c>
      <c r="D15" s="42" t="s">
        <v>152</v>
      </c>
      <c r="E15" s="44" t="s">
        <v>153</v>
      </c>
      <c r="F15" s="24">
        <v>1</v>
      </c>
      <c r="G15" s="17"/>
      <c r="H15" s="62"/>
      <c r="I15" s="42"/>
    </row>
    <row r="16" s="64" customFormat="1" ht="27" customHeight="1" outlineLevel="1" spans="1:9">
      <c r="A16" s="66">
        <v>13</v>
      </c>
      <c r="B16" s="67" t="s">
        <v>465</v>
      </c>
      <c r="C16" s="43" t="s">
        <v>464</v>
      </c>
      <c r="D16" s="42" t="s">
        <v>152</v>
      </c>
      <c r="E16" s="44" t="s">
        <v>153</v>
      </c>
      <c r="F16" s="24">
        <v>1</v>
      </c>
      <c r="G16" s="17"/>
      <c r="H16" s="62"/>
      <c r="I16" s="42"/>
    </row>
    <row r="17" s="64" customFormat="1" ht="27" customHeight="1" outlineLevel="1" spans="1:9">
      <c r="A17" s="66">
        <v>14</v>
      </c>
      <c r="B17" s="67" t="s">
        <v>466</v>
      </c>
      <c r="C17" s="43" t="s">
        <v>464</v>
      </c>
      <c r="D17" s="42" t="s">
        <v>152</v>
      </c>
      <c r="E17" s="44" t="s">
        <v>153</v>
      </c>
      <c r="F17" s="24">
        <v>3</v>
      </c>
      <c r="G17" s="17"/>
      <c r="H17" s="62"/>
      <c r="I17" s="42"/>
    </row>
    <row r="18" s="64" customFormat="1" ht="27" customHeight="1" outlineLevel="1" spans="1:9">
      <c r="A18" s="66">
        <v>15</v>
      </c>
      <c r="B18" s="67" t="s">
        <v>467</v>
      </c>
      <c r="C18" s="43" t="s">
        <v>464</v>
      </c>
      <c r="D18" s="42" t="s">
        <v>152</v>
      </c>
      <c r="E18" s="44" t="s">
        <v>153</v>
      </c>
      <c r="F18" s="24">
        <v>1</v>
      </c>
      <c r="G18" s="17"/>
      <c r="H18" s="62"/>
      <c r="I18" s="42"/>
    </row>
    <row r="19" s="64" customFormat="1" ht="27" customHeight="1" outlineLevel="1" spans="1:9">
      <c r="A19" s="66">
        <v>16</v>
      </c>
      <c r="B19" s="67" t="s">
        <v>468</v>
      </c>
      <c r="C19" s="43" t="s">
        <v>464</v>
      </c>
      <c r="D19" s="42" t="s">
        <v>152</v>
      </c>
      <c r="E19" s="44" t="s">
        <v>153</v>
      </c>
      <c r="F19" s="24">
        <v>1</v>
      </c>
      <c r="G19" s="17"/>
      <c r="H19" s="62"/>
      <c r="I19" s="42"/>
    </row>
    <row r="20" s="64" customFormat="1" ht="27" customHeight="1" outlineLevel="1" spans="1:9">
      <c r="A20" s="66">
        <v>17</v>
      </c>
      <c r="B20" s="67" t="s">
        <v>469</v>
      </c>
      <c r="C20" s="43" t="s">
        <v>464</v>
      </c>
      <c r="D20" s="42" t="s">
        <v>152</v>
      </c>
      <c r="E20" s="44" t="s">
        <v>153</v>
      </c>
      <c r="F20" s="24">
        <v>3</v>
      </c>
      <c r="G20" s="17"/>
      <c r="H20" s="62"/>
      <c r="I20" s="42"/>
    </row>
    <row r="21" s="64" customFormat="1" ht="27" customHeight="1" outlineLevel="1" spans="1:9">
      <c r="A21" s="66">
        <v>18</v>
      </c>
      <c r="B21" s="67" t="s">
        <v>470</v>
      </c>
      <c r="C21" s="43" t="s">
        <v>464</v>
      </c>
      <c r="D21" s="42" t="s">
        <v>152</v>
      </c>
      <c r="E21" s="44" t="s">
        <v>153</v>
      </c>
      <c r="F21" s="24">
        <v>13</v>
      </c>
      <c r="G21" s="17"/>
      <c r="H21" s="62"/>
      <c r="I21" s="42"/>
    </row>
    <row r="22" s="64" customFormat="1" ht="27" customHeight="1" outlineLevel="1" spans="1:9">
      <c r="A22" s="66">
        <v>19</v>
      </c>
      <c r="B22" s="67" t="s">
        <v>471</v>
      </c>
      <c r="C22" s="43" t="s">
        <v>464</v>
      </c>
      <c r="D22" s="42" t="s">
        <v>152</v>
      </c>
      <c r="E22" s="44" t="s">
        <v>153</v>
      </c>
      <c r="F22" s="24">
        <v>4</v>
      </c>
      <c r="G22" s="17"/>
      <c r="H22" s="62"/>
      <c r="I22" s="42"/>
    </row>
    <row r="23" s="64" customFormat="1" ht="27" customHeight="1" outlineLevel="1" spans="1:9">
      <c r="A23" s="66">
        <v>20</v>
      </c>
      <c r="B23" s="67" t="s">
        <v>472</v>
      </c>
      <c r="C23" s="43" t="s">
        <v>464</v>
      </c>
      <c r="D23" s="42" t="s">
        <v>152</v>
      </c>
      <c r="E23" s="44" t="s">
        <v>153</v>
      </c>
      <c r="F23" s="24">
        <v>7</v>
      </c>
      <c r="G23" s="17"/>
      <c r="H23" s="62"/>
      <c r="I23" s="42"/>
    </row>
    <row r="24" s="64" customFormat="1" ht="27" customHeight="1" outlineLevel="1" spans="1:9">
      <c r="A24" s="66">
        <v>21</v>
      </c>
      <c r="B24" s="67" t="s">
        <v>473</v>
      </c>
      <c r="C24" s="43" t="s">
        <v>464</v>
      </c>
      <c r="D24" s="42" t="s">
        <v>152</v>
      </c>
      <c r="E24" s="44" t="s">
        <v>153</v>
      </c>
      <c r="F24" s="24">
        <v>3</v>
      </c>
      <c r="G24" s="17"/>
      <c r="H24" s="62"/>
      <c r="I24" s="42"/>
    </row>
    <row r="25" s="64" customFormat="1" ht="27" customHeight="1" outlineLevel="1" spans="1:9">
      <c r="A25" s="66">
        <v>22</v>
      </c>
      <c r="B25" s="67" t="s">
        <v>474</v>
      </c>
      <c r="C25" s="43" t="s">
        <v>464</v>
      </c>
      <c r="D25" s="42" t="s">
        <v>152</v>
      </c>
      <c r="E25" s="44" t="s">
        <v>153</v>
      </c>
      <c r="F25" s="24">
        <v>1</v>
      </c>
      <c r="G25" s="17"/>
      <c r="H25" s="62"/>
      <c r="I25" s="42"/>
    </row>
    <row r="26" s="64" customFormat="1" ht="27" customHeight="1" outlineLevel="1" spans="1:9">
      <c r="A26" s="66">
        <v>23</v>
      </c>
      <c r="B26" s="67" t="s">
        <v>475</v>
      </c>
      <c r="C26" s="43" t="s">
        <v>464</v>
      </c>
      <c r="D26" s="42" t="s">
        <v>152</v>
      </c>
      <c r="E26" s="44" t="s">
        <v>153</v>
      </c>
      <c r="F26" s="24">
        <v>9</v>
      </c>
      <c r="G26" s="17"/>
      <c r="H26" s="62"/>
      <c r="I26" s="42"/>
    </row>
    <row r="27" s="64" customFormat="1" ht="27" customHeight="1" outlineLevel="1" spans="1:9">
      <c r="A27" s="66">
        <v>24</v>
      </c>
      <c r="B27" s="67" t="s">
        <v>476</v>
      </c>
      <c r="C27" s="43" t="s">
        <v>464</v>
      </c>
      <c r="D27" s="42" t="s">
        <v>152</v>
      </c>
      <c r="E27" s="44" t="s">
        <v>153</v>
      </c>
      <c r="F27" s="24">
        <v>2</v>
      </c>
      <c r="G27" s="17"/>
      <c r="H27" s="62"/>
      <c r="I27" s="42"/>
    </row>
    <row r="28" s="64" customFormat="1" ht="27" customHeight="1" outlineLevel="1" spans="1:9">
      <c r="A28" s="66">
        <v>25</v>
      </c>
      <c r="B28" s="67" t="s">
        <v>477</v>
      </c>
      <c r="C28" s="43" t="s">
        <v>464</v>
      </c>
      <c r="D28" s="42" t="s">
        <v>152</v>
      </c>
      <c r="E28" s="44" t="s">
        <v>153</v>
      </c>
      <c r="F28" s="24">
        <v>1</v>
      </c>
      <c r="G28" s="17"/>
      <c r="H28" s="62"/>
      <c r="I28" s="42"/>
    </row>
    <row r="29" s="64" customFormat="1" ht="27" customHeight="1" outlineLevel="1" spans="1:9">
      <c r="A29" s="66">
        <v>26</v>
      </c>
      <c r="B29" s="67" t="s">
        <v>478</v>
      </c>
      <c r="C29" s="43" t="s">
        <v>464</v>
      </c>
      <c r="D29" s="42" t="s">
        <v>152</v>
      </c>
      <c r="E29" s="44" t="s">
        <v>153</v>
      </c>
      <c r="F29" s="24">
        <v>2</v>
      </c>
      <c r="G29" s="17"/>
      <c r="H29" s="62"/>
      <c r="I29" s="42"/>
    </row>
    <row r="30" s="65" customFormat="1" ht="27" customHeight="1" outlineLevel="1" spans="1:9">
      <c r="A30" s="66">
        <v>27</v>
      </c>
      <c r="B30" s="67" t="s">
        <v>479</v>
      </c>
      <c r="C30" s="43" t="s">
        <v>464</v>
      </c>
      <c r="D30" s="42" t="s">
        <v>152</v>
      </c>
      <c r="E30" s="44" t="s">
        <v>153</v>
      </c>
      <c r="F30" s="24">
        <v>11</v>
      </c>
      <c r="G30" s="17"/>
      <c r="H30" s="62"/>
      <c r="I30" s="68"/>
    </row>
    <row r="31" s="65" customFormat="1" ht="27" customHeight="1" outlineLevel="1" spans="1:9">
      <c r="A31" s="66">
        <v>28</v>
      </c>
      <c r="B31" s="67" t="s">
        <v>480</v>
      </c>
      <c r="C31" s="43" t="s">
        <v>464</v>
      </c>
      <c r="D31" s="42" t="s">
        <v>152</v>
      </c>
      <c r="E31" s="44" t="s">
        <v>153</v>
      </c>
      <c r="F31" s="24">
        <v>4</v>
      </c>
      <c r="G31" s="17"/>
      <c r="H31" s="62"/>
      <c r="I31" s="68"/>
    </row>
    <row r="32" s="65" customFormat="1" ht="27" customHeight="1" outlineLevel="1" spans="1:9">
      <c r="A32" s="66">
        <v>29</v>
      </c>
      <c r="B32" s="67" t="s">
        <v>481</v>
      </c>
      <c r="C32" s="43" t="s">
        <v>464</v>
      </c>
      <c r="D32" s="42" t="s">
        <v>152</v>
      </c>
      <c r="E32" s="44" t="s">
        <v>153</v>
      </c>
      <c r="F32" s="24">
        <v>4</v>
      </c>
      <c r="G32" s="17"/>
      <c r="H32" s="62"/>
      <c r="I32" s="68"/>
    </row>
    <row r="33" s="65" customFormat="1" ht="27" customHeight="1" outlineLevel="1" spans="1:9">
      <c r="A33" s="66">
        <v>30</v>
      </c>
      <c r="B33" s="67" t="s">
        <v>482</v>
      </c>
      <c r="C33" s="43" t="s">
        <v>464</v>
      </c>
      <c r="D33" s="42" t="s">
        <v>152</v>
      </c>
      <c r="E33" s="44" t="s">
        <v>153</v>
      </c>
      <c r="F33" s="24">
        <v>1</v>
      </c>
      <c r="G33" s="17"/>
      <c r="H33" s="62"/>
      <c r="I33" s="68"/>
    </row>
    <row r="34" s="65" customFormat="1" ht="27" customHeight="1" outlineLevel="1" spans="1:9">
      <c r="A34" s="66">
        <v>31</v>
      </c>
      <c r="B34" s="67" t="s">
        <v>483</v>
      </c>
      <c r="C34" s="43" t="s">
        <v>484</v>
      </c>
      <c r="D34" s="42" t="s">
        <v>152</v>
      </c>
      <c r="E34" s="44" t="s">
        <v>153</v>
      </c>
      <c r="F34" s="24">
        <v>1</v>
      </c>
      <c r="G34" s="17"/>
      <c r="H34" s="62"/>
      <c r="I34" s="68"/>
    </row>
    <row r="35" s="65" customFormat="1" ht="27" customHeight="1" outlineLevel="1" spans="1:9">
      <c r="A35" s="66">
        <v>32</v>
      </c>
      <c r="B35" s="67" t="s">
        <v>485</v>
      </c>
      <c r="C35" s="43" t="s">
        <v>484</v>
      </c>
      <c r="D35" s="42" t="s">
        <v>152</v>
      </c>
      <c r="E35" s="44" t="s">
        <v>153</v>
      </c>
      <c r="F35" s="24">
        <v>1</v>
      </c>
      <c r="G35" s="17"/>
      <c r="H35" s="62"/>
      <c r="I35" s="68"/>
    </row>
    <row r="36" s="65" customFormat="1" ht="27" customHeight="1" outlineLevel="1" spans="1:9">
      <c r="A36" s="66">
        <v>33</v>
      </c>
      <c r="B36" s="67" t="s">
        <v>486</v>
      </c>
      <c r="C36" s="43" t="s">
        <v>487</v>
      </c>
      <c r="D36" s="42" t="s">
        <v>152</v>
      </c>
      <c r="E36" s="44" t="s">
        <v>153</v>
      </c>
      <c r="F36" s="24">
        <v>2</v>
      </c>
      <c r="G36" s="17"/>
      <c r="H36" s="62"/>
      <c r="I36" s="68"/>
    </row>
    <row r="37" s="65" customFormat="1" ht="27" customHeight="1" outlineLevel="1" spans="1:9">
      <c r="A37" s="66">
        <v>34</v>
      </c>
      <c r="B37" s="67" t="s">
        <v>488</v>
      </c>
      <c r="C37" s="43" t="s">
        <v>489</v>
      </c>
      <c r="D37" s="42" t="s">
        <v>152</v>
      </c>
      <c r="E37" s="44" t="s">
        <v>153</v>
      </c>
      <c r="F37" s="24">
        <v>6</v>
      </c>
      <c r="G37" s="17"/>
      <c r="H37" s="62"/>
      <c r="I37" s="68"/>
    </row>
    <row r="38" s="65" customFormat="1" ht="27" customHeight="1" outlineLevel="1" spans="1:9">
      <c r="A38" s="66">
        <v>35</v>
      </c>
      <c r="B38" s="67" t="s">
        <v>490</v>
      </c>
      <c r="C38" s="43" t="s">
        <v>464</v>
      </c>
      <c r="D38" s="42" t="s">
        <v>152</v>
      </c>
      <c r="E38" s="44" t="s">
        <v>153</v>
      </c>
      <c r="F38" s="24">
        <v>1</v>
      </c>
      <c r="G38" s="17"/>
      <c r="H38" s="62"/>
      <c r="I38" s="68"/>
    </row>
    <row r="39" s="65" customFormat="1" ht="27" customHeight="1" outlineLevel="1" spans="1:9">
      <c r="A39" s="66">
        <v>36</v>
      </c>
      <c r="B39" s="67" t="s">
        <v>491</v>
      </c>
      <c r="C39" s="43" t="s">
        <v>464</v>
      </c>
      <c r="D39" s="42" t="s">
        <v>152</v>
      </c>
      <c r="E39" s="44" t="s">
        <v>153</v>
      </c>
      <c r="F39" s="24">
        <v>1</v>
      </c>
      <c r="G39" s="17"/>
      <c r="H39" s="62"/>
      <c r="I39" s="68"/>
    </row>
    <row r="40" s="65" customFormat="1" ht="27" customHeight="1" outlineLevel="1" spans="1:9">
      <c r="A40" s="66">
        <v>37</v>
      </c>
      <c r="B40" s="67" t="s">
        <v>492</v>
      </c>
      <c r="C40" s="43" t="s">
        <v>464</v>
      </c>
      <c r="D40" s="42" t="s">
        <v>152</v>
      </c>
      <c r="E40" s="44" t="s">
        <v>153</v>
      </c>
      <c r="F40" s="24">
        <v>2</v>
      </c>
      <c r="G40" s="17"/>
      <c r="H40" s="62"/>
      <c r="I40" s="68"/>
    </row>
    <row r="41" s="65" customFormat="1" ht="27" customHeight="1" outlineLevel="1" spans="1:9">
      <c r="A41" s="66">
        <v>38</v>
      </c>
      <c r="B41" s="67" t="s">
        <v>493</v>
      </c>
      <c r="C41" s="43" t="s">
        <v>494</v>
      </c>
      <c r="D41" s="42" t="s">
        <v>152</v>
      </c>
      <c r="E41" s="44" t="s">
        <v>153</v>
      </c>
      <c r="F41" s="24">
        <v>1</v>
      </c>
      <c r="G41" s="17"/>
      <c r="H41" s="62"/>
      <c r="I41" s="68"/>
    </row>
    <row r="42" s="65" customFormat="1" ht="27" customHeight="1" outlineLevel="1" spans="1:9">
      <c r="A42" s="66">
        <v>39</v>
      </c>
      <c r="B42" s="67" t="s">
        <v>495</v>
      </c>
      <c r="C42" s="43" t="s">
        <v>494</v>
      </c>
      <c r="D42" s="42" t="s">
        <v>152</v>
      </c>
      <c r="E42" s="44" t="s">
        <v>153</v>
      </c>
      <c r="F42" s="24">
        <v>1</v>
      </c>
      <c r="G42" s="17"/>
      <c r="H42" s="62"/>
      <c r="I42" s="68"/>
    </row>
    <row r="43" s="65" customFormat="1" ht="27" customHeight="1" outlineLevel="1" spans="1:9">
      <c r="A43" s="66">
        <v>40</v>
      </c>
      <c r="B43" s="67" t="s">
        <v>496</v>
      </c>
      <c r="C43" s="43" t="s">
        <v>494</v>
      </c>
      <c r="D43" s="42" t="s">
        <v>152</v>
      </c>
      <c r="E43" s="44" t="s">
        <v>153</v>
      </c>
      <c r="F43" s="24">
        <v>1</v>
      </c>
      <c r="G43" s="17"/>
      <c r="H43" s="62"/>
      <c r="I43" s="68"/>
    </row>
    <row r="44" s="65" customFormat="1" ht="27" customHeight="1" outlineLevel="1" spans="1:9">
      <c r="A44" s="66">
        <v>41</v>
      </c>
      <c r="B44" s="67" t="s">
        <v>497</v>
      </c>
      <c r="C44" s="43" t="s">
        <v>494</v>
      </c>
      <c r="D44" s="42" t="s">
        <v>152</v>
      </c>
      <c r="E44" s="44" t="s">
        <v>153</v>
      </c>
      <c r="F44" s="24">
        <v>1</v>
      </c>
      <c r="G44" s="17"/>
      <c r="H44" s="62"/>
      <c r="I44" s="68"/>
    </row>
    <row r="45" s="65" customFormat="1" ht="27" customHeight="1" outlineLevel="1" spans="1:9">
      <c r="A45" s="66">
        <v>42</v>
      </c>
      <c r="B45" s="67" t="s">
        <v>498</v>
      </c>
      <c r="C45" s="43" t="s">
        <v>494</v>
      </c>
      <c r="D45" s="42" t="s">
        <v>152</v>
      </c>
      <c r="E45" s="44" t="s">
        <v>153</v>
      </c>
      <c r="F45" s="24">
        <v>1</v>
      </c>
      <c r="G45" s="17"/>
      <c r="H45" s="62"/>
      <c r="I45" s="68"/>
    </row>
    <row r="46" s="65" customFormat="1" ht="27" customHeight="1" outlineLevel="1" spans="1:9">
      <c r="A46" s="66">
        <v>43</v>
      </c>
      <c r="B46" s="67" t="s">
        <v>499</v>
      </c>
      <c r="C46" s="43" t="s">
        <v>494</v>
      </c>
      <c r="D46" s="42" t="s">
        <v>152</v>
      </c>
      <c r="E46" s="44" t="s">
        <v>153</v>
      </c>
      <c r="F46" s="24">
        <v>1</v>
      </c>
      <c r="G46" s="17"/>
      <c r="H46" s="62"/>
      <c r="I46" s="68"/>
    </row>
    <row r="47" s="65" customFormat="1" ht="27" customHeight="1" outlineLevel="1" spans="1:9">
      <c r="A47" s="66">
        <v>44</v>
      </c>
      <c r="B47" s="67" t="s">
        <v>500</v>
      </c>
      <c r="C47" s="43" t="s">
        <v>494</v>
      </c>
      <c r="D47" s="42" t="s">
        <v>152</v>
      </c>
      <c r="E47" s="44" t="s">
        <v>153</v>
      </c>
      <c r="F47" s="24">
        <v>14</v>
      </c>
      <c r="G47" s="17"/>
      <c r="H47" s="62"/>
      <c r="I47" s="68"/>
    </row>
    <row r="48" s="65" customFormat="1" ht="27" customHeight="1" outlineLevel="1" spans="1:9">
      <c r="A48" s="66">
        <v>45</v>
      </c>
      <c r="B48" s="67" t="s">
        <v>501</v>
      </c>
      <c r="C48" s="43" t="s">
        <v>494</v>
      </c>
      <c r="D48" s="42" t="s">
        <v>152</v>
      </c>
      <c r="E48" s="44" t="s">
        <v>153</v>
      </c>
      <c r="F48" s="24">
        <v>1</v>
      </c>
      <c r="G48" s="17"/>
      <c r="H48" s="62"/>
      <c r="I48" s="68"/>
    </row>
    <row r="49" s="65" customFormat="1" ht="27" customHeight="1" outlineLevel="1" spans="1:9">
      <c r="A49" s="66">
        <v>46</v>
      </c>
      <c r="B49" s="67" t="s">
        <v>502</v>
      </c>
      <c r="C49" s="43" t="s">
        <v>503</v>
      </c>
      <c r="D49" s="42" t="s">
        <v>211</v>
      </c>
      <c r="E49" s="44" t="s">
        <v>504</v>
      </c>
      <c r="F49" s="24">
        <v>1</v>
      </c>
      <c r="G49" s="17"/>
      <c r="H49" s="62"/>
      <c r="I49" s="68"/>
    </row>
    <row r="50" s="65" customFormat="1" ht="27" customHeight="1" spans="1:9">
      <c r="A50" s="66" t="s">
        <v>505</v>
      </c>
      <c r="B50" s="15" t="s">
        <v>227</v>
      </c>
      <c r="C50" s="43"/>
      <c r="D50" s="42"/>
      <c r="E50" s="44"/>
      <c r="F50" s="24"/>
      <c r="G50" s="17"/>
      <c r="H50" s="38">
        <f>SUM(H51:H100)</f>
        <v>0</v>
      </c>
      <c r="I50" s="68"/>
    </row>
    <row r="51" s="65" customFormat="1" ht="27" customHeight="1" outlineLevel="1" spans="1:9">
      <c r="A51" s="66">
        <v>1</v>
      </c>
      <c r="B51" s="67" t="s">
        <v>506</v>
      </c>
      <c r="C51" s="43" t="s">
        <v>449</v>
      </c>
      <c r="D51" s="42" t="s">
        <v>152</v>
      </c>
      <c r="E51" s="44" t="s">
        <v>153</v>
      </c>
      <c r="F51" s="24">
        <v>1</v>
      </c>
      <c r="G51" s="17"/>
      <c r="H51" s="46"/>
      <c r="I51" s="68"/>
    </row>
    <row r="52" s="65" customFormat="1" ht="27" customHeight="1" outlineLevel="1" spans="1:9">
      <c r="A52" s="66">
        <v>2</v>
      </c>
      <c r="B52" s="67" t="s">
        <v>507</v>
      </c>
      <c r="C52" s="43" t="s">
        <v>449</v>
      </c>
      <c r="D52" s="42" t="s">
        <v>152</v>
      </c>
      <c r="E52" s="44" t="s">
        <v>153</v>
      </c>
      <c r="F52" s="24">
        <v>1</v>
      </c>
      <c r="G52" s="17"/>
      <c r="H52" s="46"/>
      <c r="I52" s="68"/>
    </row>
    <row r="53" s="65" customFormat="1" ht="27" customHeight="1" outlineLevel="1" spans="1:9">
      <c r="A53" s="66">
        <v>3</v>
      </c>
      <c r="B53" s="67" t="s">
        <v>508</v>
      </c>
      <c r="C53" s="43" t="s">
        <v>449</v>
      </c>
      <c r="D53" s="42" t="s">
        <v>152</v>
      </c>
      <c r="E53" s="44" t="s">
        <v>153</v>
      </c>
      <c r="F53" s="24">
        <v>1</v>
      </c>
      <c r="G53" s="17"/>
      <c r="H53" s="46"/>
      <c r="I53" s="68"/>
    </row>
    <row r="54" s="65" customFormat="1" ht="27" customHeight="1" outlineLevel="1" spans="1:9">
      <c r="A54" s="66">
        <v>4</v>
      </c>
      <c r="B54" s="67" t="s">
        <v>509</v>
      </c>
      <c r="C54" s="43" t="s">
        <v>449</v>
      </c>
      <c r="D54" s="42" t="s">
        <v>152</v>
      </c>
      <c r="E54" s="44" t="s">
        <v>153</v>
      </c>
      <c r="F54" s="24">
        <v>2</v>
      </c>
      <c r="G54" s="17"/>
      <c r="H54" s="46"/>
      <c r="I54" s="68"/>
    </row>
    <row r="55" s="65" customFormat="1" ht="27" customHeight="1" outlineLevel="1" spans="1:9">
      <c r="A55" s="66">
        <v>5</v>
      </c>
      <c r="B55" s="67" t="s">
        <v>510</v>
      </c>
      <c r="C55" s="43" t="s">
        <v>449</v>
      </c>
      <c r="D55" s="42" t="s">
        <v>152</v>
      </c>
      <c r="E55" s="44" t="s">
        <v>153</v>
      </c>
      <c r="F55" s="24">
        <v>1</v>
      </c>
      <c r="G55" s="17"/>
      <c r="H55" s="46"/>
      <c r="I55" s="68"/>
    </row>
    <row r="56" s="65" customFormat="1" ht="27" customHeight="1" outlineLevel="1" spans="1:9">
      <c r="A56" s="66">
        <v>6</v>
      </c>
      <c r="B56" s="67" t="s">
        <v>511</v>
      </c>
      <c r="C56" s="43" t="s">
        <v>449</v>
      </c>
      <c r="D56" s="42" t="s">
        <v>152</v>
      </c>
      <c r="E56" s="44" t="s">
        <v>153</v>
      </c>
      <c r="F56" s="24">
        <v>1</v>
      </c>
      <c r="G56" s="17"/>
      <c r="H56" s="46"/>
      <c r="I56" s="68"/>
    </row>
    <row r="57" s="65" customFormat="1" ht="27" customHeight="1" outlineLevel="1" spans="1:9">
      <c r="A57" s="66">
        <v>7</v>
      </c>
      <c r="B57" s="67" t="s">
        <v>512</v>
      </c>
      <c r="C57" s="43" t="s">
        <v>449</v>
      </c>
      <c r="D57" s="42" t="s">
        <v>152</v>
      </c>
      <c r="E57" s="44" t="s">
        <v>153</v>
      </c>
      <c r="F57" s="24">
        <v>1</v>
      </c>
      <c r="G57" s="17"/>
      <c r="H57" s="46"/>
      <c r="I57" s="68"/>
    </row>
    <row r="58" s="65" customFormat="1" ht="27" customHeight="1" outlineLevel="1" spans="1:9">
      <c r="A58" s="66">
        <v>8</v>
      </c>
      <c r="B58" s="67" t="s">
        <v>513</v>
      </c>
      <c r="C58" s="43" t="s">
        <v>449</v>
      </c>
      <c r="D58" s="42" t="s">
        <v>152</v>
      </c>
      <c r="E58" s="44" t="s">
        <v>153</v>
      </c>
      <c r="F58" s="24">
        <v>1</v>
      </c>
      <c r="G58" s="17"/>
      <c r="H58" s="46"/>
      <c r="I58" s="68"/>
    </row>
    <row r="59" s="65" customFormat="1" ht="27" customHeight="1" outlineLevel="1" spans="1:9">
      <c r="A59" s="66">
        <v>9</v>
      </c>
      <c r="B59" s="67" t="s">
        <v>460</v>
      </c>
      <c r="C59" s="43" t="s">
        <v>455</v>
      </c>
      <c r="D59" s="42" t="s">
        <v>456</v>
      </c>
      <c r="E59" s="44" t="s">
        <v>457</v>
      </c>
      <c r="F59" s="24">
        <v>6.6</v>
      </c>
      <c r="G59" s="17"/>
      <c r="H59" s="46"/>
      <c r="I59" s="68"/>
    </row>
    <row r="60" s="65" customFormat="1" ht="27" customHeight="1" outlineLevel="1" spans="1:9">
      <c r="A60" s="66">
        <v>10</v>
      </c>
      <c r="B60" s="67" t="s">
        <v>459</v>
      </c>
      <c r="C60" s="43" t="s">
        <v>455</v>
      </c>
      <c r="D60" s="42" t="s">
        <v>456</v>
      </c>
      <c r="E60" s="44" t="s">
        <v>457</v>
      </c>
      <c r="F60" s="24">
        <v>747.56</v>
      </c>
      <c r="G60" s="17"/>
      <c r="H60" s="46"/>
      <c r="I60" s="68"/>
    </row>
    <row r="61" s="65" customFormat="1" ht="27" customHeight="1" outlineLevel="1" spans="1:9">
      <c r="A61" s="66">
        <v>11</v>
      </c>
      <c r="B61" s="67" t="s">
        <v>458</v>
      </c>
      <c r="C61" s="43" t="s">
        <v>455</v>
      </c>
      <c r="D61" s="42" t="s">
        <v>456</v>
      </c>
      <c r="E61" s="44" t="s">
        <v>457</v>
      </c>
      <c r="F61" s="24">
        <v>2</v>
      </c>
      <c r="G61" s="17"/>
      <c r="H61" s="46"/>
      <c r="I61" s="68"/>
    </row>
    <row r="62" s="65" customFormat="1" ht="27" customHeight="1" outlineLevel="1" spans="1:9">
      <c r="A62" s="66">
        <v>12</v>
      </c>
      <c r="B62" s="67" t="s">
        <v>454</v>
      </c>
      <c r="C62" s="43" t="s">
        <v>455</v>
      </c>
      <c r="D62" s="42" t="s">
        <v>456</v>
      </c>
      <c r="E62" s="44" t="s">
        <v>457</v>
      </c>
      <c r="F62" s="24">
        <v>65</v>
      </c>
      <c r="G62" s="17"/>
      <c r="H62" s="46"/>
      <c r="I62" s="68"/>
    </row>
    <row r="63" s="65" customFormat="1" ht="27" customHeight="1" outlineLevel="1" spans="1:9">
      <c r="A63" s="66">
        <v>13</v>
      </c>
      <c r="B63" s="67" t="s">
        <v>514</v>
      </c>
      <c r="C63" s="43" t="s">
        <v>464</v>
      </c>
      <c r="D63" s="42" t="s">
        <v>152</v>
      </c>
      <c r="E63" s="44" t="s">
        <v>153</v>
      </c>
      <c r="F63" s="24">
        <v>1</v>
      </c>
      <c r="G63" s="17"/>
      <c r="H63" s="46"/>
      <c r="I63" s="68"/>
    </row>
    <row r="64" s="65" customFormat="1" ht="27" customHeight="1" outlineLevel="1" spans="1:9">
      <c r="A64" s="66">
        <v>14</v>
      </c>
      <c r="B64" s="67" t="s">
        <v>515</v>
      </c>
      <c r="C64" s="43" t="s">
        <v>464</v>
      </c>
      <c r="D64" s="42" t="s">
        <v>152</v>
      </c>
      <c r="E64" s="44" t="s">
        <v>153</v>
      </c>
      <c r="F64" s="24">
        <v>1</v>
      </c>
      <c r="G64" s="17"/>
      <c r="H64" s="46"/>
      <c r="I64" s="68"/>
    </row>
    <row r="65" s="65" customFormat="1" ht="27" customHeight="1" outlineLevel="1" spans="1:9">
      <c r="A65" s="66">
        <v>15</v>
      </c>
      <c r="B65" s="67" t="s">
        <v>516</v>
      </c>
      <c r="C65" s="43" t="s">
        <v>464</v>
      </c>
      <c r="D65" s="42" t="s">
        <v>152</v>
      </c>
      <c r="E65" s="44" t="s">
        <v>153</v>
      </c>
      <c r="F65" s="24">
        <v>2</v>
      </c>
      <c r="G65" s="17"/>
      <c r="H65" s="46"/>
      <c r="I65" s="68"/>
    </row>
    <row r="66" s="65" customFormat="1" ht="27" customHeight="1" outlineLevel="1" spans="1:9">
      <c r="A66" s="66">
        <v>16</v>
      </c>
      <c r="B66" s="67" t="s">
        <v>517</v>
      </c>
      <c r="C66" s="43" t="s">
        <v>464</v>
      </c>
      <c r="D66" s="42" t="s">
        <v>152</v>
      </c>
      <c r="E66" s="44" t="s">
        <v>153</v>
      </c>
      <c r="F66" s="24">
        <v>1</v>
      </c>
      <c r="G66" s="17"/>
      <c r="H66" s="46"/>
      <c r="I66" s="68"/>
    </row>
    <row r="67" s="65" customFormat="1" ht="27" customHeight="1" outlineLevel="1" spans="1:9">
      <c r="A67" s="66">
        <v>17</v>
      </c>
      <c r="B67" s="67" t="s">
        <v>467</v>
      </c>
      <c r="C67" s="43" t="s">
        <v>464</v>
      </c>
      <c r="D67" s="42" t="s">
        <v>152</v>
      </c>
      <c r="E67" s="44" t="s">
        <v>153</v>
      </c>
      <c r="F67" s="24">
        <v>5</v>
      </c>
      <c r="G67" s="17"/>
      <c r="H67" s="46"/>
      <c r="I67" s="68"/>
    </row>
    <row r="68" s="65" customFormat="1" ht="27" customHeight="1" outlineLevel="1" spans="1:9">
      <c r="A68" s="66">
        <v>18</v>
      </c>
      <c r="B68" s="67" t="s">
        <v>518</v>
      </c>
      <c r="C68" s="43" t="s">
        <v>464</v>
      </c>
      <c r="D68" s="42" t="s">
        <v>152</v>
      </c>
      <c r="E68" s="44" t="s">
        <v>153</v>
      </c>
      <c r="F68" s="24">
        <v>1</v>
      </c>
      <c r="G68" s="17"/>
      <c r="H68" s="46"/>
      <c r="I68" s="68"/>
    </row>
    <row r="69" s="65" customFormat="1" ht="27" customHeight="1" outlineLevel="1" spans="1:9">
      <c r="A69" s="66">
        <v>19</v>
      </c>
      <c r="B69" s="67" t="s">
        <v>519</v>
      </c>
      <c r="C69" s="43" t="s">
        <v>464</v>
      </c>
      <c r="D69" s="42" t="s">
        <v>152</v>
      </c>
      <c r="E69" s="44" t="s">
        <v>153</v>
      </c>
      <c r="F69" s="24">
        <v>6</v>
      </c>
      <c r="G69" s="17"/>
      <c r="H69" s="46"/>
      <c r="I69" s="68"/>
    </row>
    <row r="70" s="65" customFormat="1" ht="27" customHeight="1" outlineLevel="1" spans="1:9">
      <c r="A70" s="66">
        <v>20</v>
      </c>
      <c r="B70" s="67" t="s">
        <v>472</v>
      </c>
      <c r="C70" s="43" t="s">
        <v>464</v>
      </c>
      <c r="D70" s="42" t="s">
        <v>152</v>
      </c>
      <c r="E70" s="44" t="s">
        <v>153</v>
      </c>
      <c r="F70" s="24">
        <v>7</v>
      </c>
      <c r="G70" s="17"/>
      <c r="H70" s="46"/>
      <c r="I70" s="68"/>
    </row>
    <row r="71" s="65" customFormat="1" ht="27" customHeight="1" outlineLevel="1" spans="1:9">
      <c r="A71" s="66">
        <v>21</v>
      </c>
      <c r="B71" s="67" t="s">
        <v>471</v>
      </c>
      <c r="C71" s="43" t="s">
        <v>464</v>
      </c>
      <c r="D71" s="42" t="s">
        <v>152</v>
      </c>
      <c r="E71" s="44" t="s">
        <v>153</v>
      </c>
      <c r="F71" s="24">
        <v>2</v>
      </c>
      <c r="G71" s="17"/>
      <c r="H71" s="46"/>
      <c r="I71" s="68"/>
    </row>
    <row r="72" s="65" customFormat="1" ht="27" customHeight="1" outlineLevel="1" spans="1:9">
      <c r="A72" s="66">
        <v>22</v>
      </c>
      <c r="B72" s="67" t="s">
        <v>470</v>
      </c>
      <c r="C72" s="43" t="s">
        <v>464</v>
      </c>
      <c r="D72" s="42" t="s">
        <v>152</v>
      </c>
      <c r="E72" s="44" t="s">
        <v>153</v>
      </c>
      <c r="F72" s="24">
        <v>8</v>
      </c>
      <c r="G72" s="17"/>
      <c r="H72" s="46"/>
      <c r="I72" s="68"/>
    </row>
    <row r="73" s="65" customFormat="1" ht="27" customHeight="1" outlineLevel="1" spans="1:9">
      <c r="A73" s="66">
        <v>23</v>
      </c>
      <c r="B73" s="67" t="s">
        <v>477</v>
      </c>
      <c r="C73" s="43" t="s">
        <v>464</v>
      </c>
      <c r="D73" s="42" t="s">
        <v>152</v>
      </c>
      <c r="E73" s="44" t="s">
        <v>153</v>
      </c>
      <c r="F73" s="24">
        <v>3</v>
      </c>
      <c r="G73" s="17"/>
      <c r="H73" s="46"/>
      <c r="I73" s="68"/>
    </row>
    <row r="74" s="65" customFormat="1" ht="27" customHeight="1" outlineLevel="1" spans="1:9">
      <c r="A74" s="66">
        <v>24</v>
      </c>
      <c r="B74" s="67" t="s">
        <v>520</v>
      </c>
      <c r="C74" s="43" t="s">
        <v>464</v>
      </c>
      <c r="D74" s="42" t="s">
        <v>152</v>
      </c>
      <c r="E74" s="44" t="s">
        <v>153</v>
      </c>
      <c r="F74" s="24">
        <v>2</v>
      </c>
      <c r="G74" s="17"/>
      <c r="H74" s="46"/>
      <c r="I74" s="68"/>
    </row>
    <row r="75" s="65" customFormat="1" ht="27" customHeight="1" outlineLevel="1" spans="1:9">
      <c r="A75" s="66">
        <v>25</v>
      </c>
      <c r="B75" s="67" t="s">
        <v>521</v>
      </c>
      <c r="C75" s="43" t="s">
        <v>464</v>
      </c>
      <c r="D75" s="42" t="s">
        <v>152</v>
      </c>
      <c r="E75" s="44" t="s">
        <v>153</v>
      </c>
      <c r="F75" s="24">
        <v>8</v>
      </c>
      <c r="G75" s="17"/>
      <c r="H75" s="46"/>
      <c r="I75" s="68"/>
    </row>
    <row r="76" s="65" customFormat="1" ht="27" customHeight="1" outlineLevel="1" spans="1:9">
      <c r="A76" s="66">
        <v>26</v>
      </c>
      <c r="B76" s="67" t="s">
        <v>522</v>
      </c>
      <c r="C76" s="43" t="s">
        <v>464</v>
      </c>
      <c r="D76" s="42" t="s">
        <v>152</v>
      </c>
      <c r="E76" s="44" t="s">
        <v>153</v>
      </c>
      <c r="F76" s="24">
        <v>2</v>
      </c>
      <c r="G76" s="17"/>
      <c r="H76" s="46"/>
      <c r="I76" s="68"/>
    </row>
    <row r="77" s="65" customFormat="1" ht="27" customHeight="1" outlineLevel="1" spans="1:9">
      <c r="A77" s="66">
        <v>27</v>
      </c>
      <c r="B77" s="67" t="s">
        <v>479</v>
      </c>
      <c r="C77" s="43" t="s">
        <v>464</v>
      </c>
      <c r="D77" s="42" t="s">
        <v>152</v>
      </c>
      <c r="E77" s="44" t="s">
        <v>153</v>
      </c>
      <c r="F77" s="24">
        <v>6</v>
      </c>
      <c r="G77" s="17"/>
      <c r="H77" s="46"/>
      <c r="I77" s="68"/>
    </row>
    <row r="78" s="65" customFormat="1" ht="27" customHeight="1" outlineLevel="1" spans="1:9">
      <c r="A78" s="66">
        <v>28</v>
      </c>
      <c r="B78" s="67" t="s">
        <v>480</v>
      </c>
      <c r="C78" s="43" t="s">
        <v>464</v>
      </c>
      <c r="D78" s="42" t="s">
        <v>152</v>
      </c>
      <c r="E78" s="44" t="s">
        <v>153</v>
      </c>
      <c r="F78" s="24">
        <v>1</v>
      </c>
      <c r="G78" s="17"/>
      <c r="H78" s="46"/>
      <c r="I78" s="68"/>
    </row>
    <row r="79" s="65" customFormat="1" ht="27" customHeight="1" outlineLevel="1" spans="1:9">
      <c r="A79" s="66">
        <v>29</v>
      </c>
      <c r="B79" s="67" t="s">
        <v>523</v>
      </c>
      <c r="C79" s="43" t="s">
        <v>464</v>
      </c>
      <c r="D79" s="42" t="s">
        <v>152</v>
      </c>
      <c r="E79" s="44" t="s">
        <v>153</v>
      </c>
      <c r="F79" s="24">
        <v>4</v>
      </c>
      <c r="G79" s="17"/>
      <c r="H79" s="46"/>
      <c r="I79" s="68"/>
    </row>
    <row r="80" s="65" customFormat="1" ht="27" customHeight="1" outlineLevel="1" spans="1:9">
      <c r="A80" s="66">
        <v>30</v>
      </c>
      <c r="B80" s="67" t="s">
        <v>524</v>
      </c>
      <c r="C80" s="43" t="s">
        <v>484</v>
      </c>
      <c r="D80" s="42" t="s">
        <v>152</v>
      </c>
      <c r="E80" s="44" t="s">
        <v>153</v>
      </c>
      <c r="F80" s="24">
        <v>1</v>
      </c>
      <c r="G80" s="17"/>
      <c r="H80" s="46"/>
      <c r="I80" s="68"/>
    </row>
    <row r="81" s="65" customFormat="1" ht="27" customHeight="1" outlineLevel="1" spans="1:9">
      <c r="A81" s="66">
        <v>31</v>
      </c>
      <c r="B81" s="67" t="s">
        <v>525</v>
      </c>
      <c r="C81" s="43" t="s">
        <v>484</v>
      </c>
      <c r="D81" s="42" t="s">
        <v>152</v>
      </c>
      <c r="E81" s="44" t="s">
        <v>153</v>
      </c>
      <c r="F81" s="24">
        <v>2</v>
      </c>
      <c r="G81" s="17"/>
      <c r="H81" s="68"/>
      <c r="I81" s="68"/>
    </row>
    <row r="82" s="65" customFormat="1" ht="27" customHeight="1" outlineLevel="1" spans="1:9">
      <c r="A82" s="66">
        <v>32</v>
      </c>
      <c r="B82" s="67" t="s">
        <v>526</v>
      </c>
      <c r="C82" s="43" t="s">
        <v>464</v>
      </c>
      <c r="D82" s="42" t="s">
        <v>152</v>
      </c>
      <c r="E82" s="44" t="s">
        <v>153</v>
      </c>
      <c r="F82" s="24">
        <v>1</v>
      </c>
      <c r="G82" s="17"/>
      <c r="H82" s="68"/>
      <c r="I82" s="68"/>
    </row>
    <row r="83" s="65" customFormat="1" ht="27" customHeight="1" outlineLevel="1" spans="1:9">
      <c r="A83" s="66">
        <v>33</v>
      </c>
      <c r="B83" s="67" t="s">
        <v>527</v>
      </c>
      <c r="C83" s="43" t="s">
        <v>464</v>
      </c>
      <c r="D83" s="42" t="s">
        <v>152</v>
      </c>
      <c r="E83" s="44" t="s">
        <v>153</v>
      </c>
      <c r="F83" s="24">
        <v>1</v>
      </c>
      <c r="G83" s="17"/>
      <c r="H83" s="68"/>
      <c r="I83" s="68"/>
    </row>
    <row r="84" s="65" customFormat="1" ht="27" customHeight="1" outlineLevel="1" spans="1:9">
      <c r="A84" s="66">
        <v>34</v>
      </c>
      <c r="B84" s="67" t="s">
        <v>528</v>
      </c>
      <c r="C84" s="43" t="s">
        <v>464</v>
      </c>
      <c r="D84" s="42" t="s">
        <v>152</v>
      </c>
      <c r="E84" s="44" t="s">
        <v>153</v>
      </c>
      <c r="F84" s="24">
        <v>1</v>
      </c>
      <c r="G84" s="17"/>
      <c r="H84" s="68"/>
      <c r="I84" s="68"/>
    </row>
    <row r="85" s="65" customFormat="1" ht="27" customHeight="1" outlineLevel="1" spans="1:9">
      <c r="A85" s="66">
        <v>35</v>
      </c>
      <c r="B85" s="67" t="s">
        <v>529</v>
      </c>
      <c r="C85" s="43" t="s">
        <v>464</v>
      </c>
      <c r="D85" s="42" t="s">
        <v>152</v>
      </c>
      <c r="E85" s="44" t="s">
        <v>153</v>
      </c>
      <c r="F85" s="24">
        <v>2</v>
      </c>
      <c r="G85" s="17"/>
      <c r="H85" s="68"/>
      <c r="I85" s="68"/>
    </row>
    <row r="86" s="65" customFormat="1" ht="27" customHeight="1" outlineLevel="1" spans="1:9">
      <c r="A86" s="66">
        <v>36</v>
      </c>
      <c r="B86" s="67" t="s">
        <v>530</v>
      </c>
      <c r="C86" s="43" t="s">
        <v>494</v>
      </c>
      <c r="D86" s="42" t="s">
        <v>152</v>
      </c>
      <c r="E86" s="44" t="s">
        <v>153</v>
      </c>
      <c r="F86" s="24">
        <v>1</v>
      </c>
      <c r="G86" s="17"/>
      <c r="H86" s="68"/>
      <c r="I86" s="68"/>
    </row>
    <row r="87" s="65" customFormat="1" ht="27" customHeight="1" outlineLevel="1" spans="1:9">
      <c r="A87" s="66">
        <v>37</v>
      </c>
      <c r="B87" s="67" t="s">
        <v>531</v>
      </c>
      <c r="C87" s="43" t="s">
        <v>494</v>
      </c>
      <c r="D87" s="42" t="s">
        <v>152</v>
      </c>
      <c r="E87" s="44" t="s">
        <v>153</v>
      </c>
      <c r="F87" s="24">
        <v>7</v>
      </c>
      <c r="G87" s="17"/>
      <c r="H87" s="68"/>
      <c r="I87" s="68"/>
    </row>
    <row r="88" s="65" customFormat="1" ht="27" customHeight="1" outlineLevel="1" spans="1:9">
      <c r="A88" s="66">
        <v>38</v>
      </c>
      <c r="B88" s="67" t="s">
        <v>532</v>
      </c>
      <c r="C88" s="43" t="s">
        <v>494</v>
      </c>
      <c r="D88" s="42" t="s">
        <v>152</v>
      </c>
      <c r="E88" s="44" t="s">
        <v>153</v>
      </c>
      <c r="F88" s="24">
        <v>2</v>
      </c>
      <c r="G88" s="17"/>
      <c r="H88" s="68"/>
      <c r="I88" s="68"/>
    </row>
    <row r="89" s="34" customFormat="1" customHeight="1" outlineLevel="1" spans="1:9">
      <c r="A89" s="66">
        <v>39</v>
      </c>
      <c r="B89" s="67" t="s">
        <v>533</v>
      </c>
      <c r="C89" s="43" t="s">
        <v>494</v>
      </c>
      <c r="D89" s="42" t="s">
        <v>152</v>
      </c>
      <c r="E89" s="44" t="s">
        <v>153</v>
      </c>
      <c r="F89" s="24">
        <v>1</v>
      </c>
      <c r="G89" s="17"/>
      <c r="H89" s="46"/>
      <c r="I89" s="46"/>
    </row>
    <row r="90" s="34" customFormat="1" customHeight="1" outlineLevel="1" spans="1:9">
      <c r="A90" s="66">
        <v>40</v>
      </c>
      <c r="B90" s="67" t="s">
        <v>498</v>
      </c>
      <c r="C90" s="43" t="s">
        <v>494</v>
      </c>
      <c r="D90" s="42" t="s">
        <v>152</v>
      </c>
      <c r="E90" s="44" t="s">
        <v>153</v>
      </c>
      <c r="F90" s="24">
        <v>1</v>
      </c>
      <c r="G90" s="17"/>
      <c r="H90" s="46"/>
      <c r="I90" s="46"/>
    </row>
    <row r="91" s="34" customFormat="1" customHeight="1" outlineLevel="1" spans="1:9">
      <c r="A91" s="66">
        <v>41</v>
      </c>
      <c r="B91" s="67" t="s">
        <v>534</v>
      </c>
      <c r="C91" s="43" t="s">
        <v>494</v>
      </c>
      <c r="D91" s="42" t="s">
        <v>152</v>
      </c>
      <c r="E91" s="44" t="s">
        <v>153</v>
      </c>
      <c r="F91" s="24">
        <v>2</v>
      </c>
      <c r="G91" s="17"/>
      <c r="H91" s="46"/>
      <c r="I91" s="46"/>
    </row>
    <row r="92" s="34" customFormat="1" customHeight="1" outlineLevel="1" spans="1:9">
      <c r="A92" s="66">
        <v>42</v>
      </c>
      <c r="B92" s="67" t="s">
        <v>500</v>
      </c>
      <c r="C92" s="43" t="s">
        <v>494</v>
      </c>
      <c r="D92" s="42" t="s">
        <v>152</v>
      </c>
      <c r="E92" s="44" t="s">
        <v>153</v>
      </c>
      <c r="F92" s="24">
        <v>1</v>
      </c>
      <c r="G92" s="17"/>
      <c r="H92" s="46"/>
      <c r="I92" s="46"/>
    </row>
    <row r="93" s="34" customFormat="1" customHeight="1" outlineLevel="1" spans="1:9">
      <c r="A93" s="66">
        <v>43</v>
      </c>
      <c r="B93" s="67" t="s">
        <v>535</v>
      </c>
      <c r="C93" s="43" t="s">
        <v>494</v>
      </c>
      <c r="D93" s="42" t="s">
        <v>152</v>
      </c>
      <c r="E93" s="44" t="s">
        <v>153</v>
      </c>
      <c r="F93" s="24">
        <v>1</v>
      </c>
      <c r="G93" s="17"/>
      <c r="H93" s="46"/>
      <c r="I93" s="46"/>
    </row>
    <row r="94" s="34" customFormat="1" customHeight="1" outlineLevel="1" spans="1:9">
      <c r="A94" s="66">
        <v>44</v>
      </c>
      <c r="B94" s="67" t="s">
        <v>536</v>
      </c>
      <c r="C94" s="43" t="s">
        <v>494</v>
      </c>
      <c r="D94" s="42" t="s">
        <v>152</v>
      </c>
      <c r="E94" s="44" t="s">
        <v>153</v>
      </c>
      <c r="F94" s="24">
        <v>4</v>
      </c>
      <c r="G94" s="17"/>
      <c r="H94" s="46"/>
      <c r="I94" s="46"/>
    </row>
    <row r="95" s="34" customFormat="1" customHeight="1" outlineLevel="1" spans="1:9">
      <c r="A95" s="66">
        <v>45</v>
      </c>
      <c r="B95" s="67" t="s">
        <v>537</v>
      </c>
      <c r="C95" s="43" t="s">
        <v>538</v>
      </c>
      <c r="D95" s="42" t="s">
        <v>152</v>
      </c>
      <c r="E95" s="44" t="s">
        <v>153</v>
      </c>
      <c r="F95" s="24">
        <v>1</v>
      </c>
      <c r="G95" s="17"/>
      <c r="H95" s="46"/>
      <c r="I95" s="46"/>
    </row>
    <row r="96" s="34" customFormat="1" customHeight="1" outlineLevel="1" spans="1:9">
      <c r="A96" s="66">
        <v>46</v>
      </c>
      <c r="B96" s="67" t="s">
        <v>539</v>
      </c>
      <c r="C96" s="43" t="s">
        <v>538</v>
      </c>
      <c r="D96" s="42" t="s">
        <v>152</v>
      </c>
      <c r="E96" s="44" t="s">
        <v>153</v>
      </c>
      <c r="F96" s="24">
        <v>1</v>
      </c>
      <c r="G96" s="17"/>
      <c r="H96" s="46"/>
      <c r="I96" s="46"/>
    </row>
    <row r="97" s="34" customFormat="1" customHeight="1" outlineLevel="1" spans="1:9">
      <c r="A97" s="66">
        <v>47</v>
      </c>
      <c r="B97" s="67" t="s">
        <v>540</v>
      </c>
      <c r="C97" s="43" t="s">
        <v>538</v>
      </c>
      <c r="D97" s="42" t="s">
        <v>152</v>
      </c>
      <c r="E97" s="44" t="s">
        <v>153</v>
      </c>
      <c r="F97" s="24">
        <v>1</v>
      </c>
      <c r="G97" s="17"/>
      <c r="H97" s="46"/>
      <c r="I97" s="46"/>
    </row>
    <row r="98" s="34" customFormat="1" customHeight="1" outlineLevel="1" spans="1:9">
      <c r="A98" s="66">
        <v>48</v>
      </c>
      <c r="B98" s="67" t="s">
        <v>541</v>
      </c>
      <c r="C98" s="43" t="s">
        <v>542</v>
      </c>
      <c r="D98" s="42" t="s">
        <v>152</v>
      </c>
      <c r="E98" s="44" t="s">
        <v>153</v>
      </c>
      <c r="F98" s="24">
        <v>3</v>
      </c>
      <c r="G98" s="17"/>
      <c r="H98" s="46"/>
      <c r="I98" s="46"/>
    </row>
    <row r="99" s="34" customFormat="1" customHeight="1" outlineLevel="1" spans="1:9">
      <c r="A99" s="66">
        <v>49</v>
      </c>
      <c r="B99" s="67" t="s">
        <v>543</v>
      </c>
      <c r="C99" s="43" t="s">
        <v>542</v>
      </c>
      <c r="D99" s="42" t="s">
        <v>152</v>
      </c>
      <c r="E99" s="44" t="s">
        <v>153</v>
      </c>
      <c r="F99" s="24">
        <v>1</v>
      </c>
      <c r="G99" s="17"/>
      <c r="H99" s="46"/>
      <c r="I99" s="46"/>
    </row>
    <row r="100" s="34" customFormat="1" ht="27" outlineLevel="1" spans="1:9">
      <c r="A100" s="66">
        <v>50</v>
      </c>
      <c r="B100" s="67" t="s">
        <v>502</v>
      </c>
      <c r="C100" s="43" t="s">
        <v>503</v>
      </c>
      <c r="D100" s="42" t="s">
        <v>211</v>
      </c>
      <c r="E100" s="44" t="s">
        <v>504</v>
      </c>
      <c r="F100" s="24">
        <v>1</v>
      </c>
      <c r="G100" s="17"/>
      <c r="H100" s="46"/>
      <c r="I100" s="46"/>
    </row>
    <row r="101" s="34" customFormat="1" ht="24" customHeight="1" spans="1:9">
      <c r="A101" s="66" t="s">
        <v>260</v>
      </c>
      <c r="B101" s="15" t="s">
        <v>261</v>
      </c>
      <c r="C101" s="69"/>
      <c r="D101" s="70"/>
      <c r="E101" s="62"/>
      <c r="F101" s="69"/>
      <c r="G101" s="71"/>
      <c r="H101" s="38">
        <f>SUM(H102:H152)</f>
        <v>0</v>
      </c>
      <c r="I101" s="46"/>
    </row>
    <row r="102" s="34" customFormat="1" ht="30" customHeight="1" outlineLevel="1" spans="1:9">
      <c r="A102" s="66">
        <v>1</v>
      </c>
      <c r="B102" s="67" t="s">
        <v>544</v>
      </c>
      <c r="C102" s="43" t="s">
        <v>449</v>
      </c>
      <c r="D102" s="42" t="s">
        <v>152</v>
      </c>
      <c r="E102" s="44" t="s">
        <v>153</v>
      </c>
      <c r="F102" s="24">
        <v>1</v>
      </c>
      <c r="G102" s="24"/>
      <c r="H102" s="46"/>
      <c r="I102" s="46"/>
    </row>
    <row r="103" s="34" customFormat="1" ht="30" customHeight="1" outlineLevel="1" spans="1:9">
      <c r="A103" s="66">
        <v>2</v>
      </c>
      <c r="B103" s="67" t="s">
        <v>545</v>
      </c>
      <c r="C103" s="43" t="s">
        <v>449</v>
      </c>
      <c r="D103" s="42" t="s">
        <v>152</v>
      </c>
      <c r="E103" s="44" t="s">
        <v>153</v>
      </c>
      <c r="F103" s="24">
        <v>1</v>
      </c>
      <c r="G103" s="24"/>
      <c r="H103" s="46"/>
      <c r="I103" s="46"/>
    </row>
    <row r="104" s="34" customFormat="1" ht="30" customHeight="1" outlineLevel="1" spans="1:9">
      <c r="A104" s="66">
        <v>3</v>
      </c>
      <c r="B104" s="67" t="s">
        <v>546</v>
      </c>
      <c r="C104" s="43" t="s">
        <v>449</v>
      </c>
      <c r="D104" s="42" t="s">
        <v>152</v>
      </c>
      <c r="E104" s="44" t="s">
        <v>153</v>
      </c>
      <c r="F104" s="24">
        <v>1</v>
      </c>
      <c r="G104" s="24"/>
      <c r="H104" s="46"/>
      <c r="I104" s="46"/>
    </row>
    <row r="105" s="34" customFormat="1" ht="30" customHeight="1" outlineLevel="1" spans="1:9">
      <c r="A105" s="66">
        <v>4</v>
      </c>
      <c r="B105" s="67" t="s">
        <v>547</v>
      </c>
      <c r="C105" s="43" t="s">
        <v>449</v>
      </c>
      <c r="D105" s="42" t="s">
        <v>152</v>
      </c>
      <c r="E105" s="44" t="s">
        <v>153</v>
      </c>
      <c r="F105" s="24">
        <v>1</v>
      </c>
      <c r="G105" s="24"/>
      <c r="H105" s="46"/>
      <c r="I105" s="46"/>
    </row>
    <row r="106" s="34" customFormat="1" ht="30" customHeight="1" outlineLevel="1" spans="1:9">
      <c r="A106" s="66">
        <v>5</v>
      </c>
      <c r="B106" s="67" t="s">
        <v>548</v>
      </c>
      <c r="C106" s="43" t="s">
        <v>449</v>
      </c>
      <c r="D106" s="42" t="s">
        <v>152</v>
      </c>
      <c r="E106" s="44" t="s">
        <v>153</v>
      </c>
      <c r="F106" s="24">
        <v>1</v>
      </c>
      <c r="G106" s="24"/>
      <c r="H106" s="46"/>
      <c r="I106" s="46"/>
    </row>
    <row r="107" s="34" customFormat="1" ht="30" customHeight="1" outlineLevel="1" spans="1:9">
      <c r="A107" s="66">
        <v>6</v>
      </c>
      <c r="B107" s="67" t="s">
        <v>549</v>
      </c>
      <c r="C107" s="43" t="s">
        <v>449</v>
      </c>
      <c r="D107" s="42" t="s">
        <v>152</v>
      </c>
      <c r="E107" s="44" t="s">
        <v>153</v>
      </c>
      <c r="F107" s="24">
        <v>1</v>
      </c>
      <c r="G107" s="24"/>
      <c r="H107" s="46"/>
      <c r="I107" s="46"/>
    </row>
    <row r="108" s="34" customFormat="1" ht="30" customHeight="1" outlineLevel="1" spans="1:9">
      <c r="A108" s="66">
        <v>7</v>
      </c>
      <c r="B108" s="67" t="s">
        <v>550</v>
      </c>
      <c r="C108" s="43" t="s">
        <v>449</v>
      </c>
      <c r="D108" s="42" t="s">
        <v>152</v>
      </c>
      <c r="E108" s="44" t="s">
        <v>153</v>
      </c>
      <c r="F108" s="24">
        <v>1</v>
      </c>
      <c r="G108" s="24"/>
      <c r="H108" s="46"/>
      <c r="I108" s="46"/>
    </row>
    <row r="109" s="34" customFormat="1" ht="30" customHeight="1" outlineLevel="1" spans="1:9">
      <c r="A109" s="66">
        <v>8</v>
      </c>
      <c r="B109" s="67" t="s">
        <v>551</v>
      </c>
      <c r="C109" s="43" t="s">
        <v>449</v>
      </c>
      <c r="D109" s="42" t="s">
        <v>152</v>
      </c>
      <c r="E109" s="44" t="s">
        <v>153</v>
      </c>
      <c r="F109" s="24">
        <v>1</v>
      </c>
      <c r="G109" s="24"/>
      <c r="H109" s="46"/>
      <c r="I109" s="46"/>
    </row>
    <row r="110" s="34" customFormat="1" ht="30" customHeight="1" outlineLevel="1" spans="1:9">
      <c r="A110" s="66">
        <v>9</v>
      </c>
      <c r="B110" s="67" t="s">
        <v>460</v>
      </c>
      <c r="C110" s="43" t="s">
        <v>455</v>
      </c>
      <c r="D110" s="42" t="s">
        <v>456</v>
      </c>
      <c r="E110" s="44" t="s">
        <v>457</v>
      </c>
      <c r="F110" s="24">
        <v>37.28</v>
      </c>
      <c r="G110" s="24"/>
      <c r="H110" s="46"/>
      <c r="I110" s="46"/>
    </row>
    <row r="111" s="34" customFormat="1" ht="30" customHeight="1" outlineLevel="1" spans="1:9">
      <c r="A111" s="66">
        <v>10</v>
      </c>
      <c r="B111" s="67" t="s">
        <v>459</v>
      </c>
      <c r="C111" s="43" t="s">
        <v>455</v>
      </c>
      <c r="D111" s="42" t="s">
        <v>456</v>
      </c>
      <c r="E111" s="44" t="s">
        <v>457</v>
      </c>
      <c r="F111" s="24">
        <v>409.5</v>
      </c>
      <c r="G111" s="24"/>
      <c r="H111" s="46"/>
      <c r="I111" s="46"/>
    </row>
    <row r="112" s="34" customFormat="1" ht="30" customHeight="1" outlineLevel="1" spans="1:9">
      <c r="A112" s="66">
        <v>11</v>
      </c>
      <c r="B112" s="67" t="s">
        <v>458</v>
      </c>
      <c r="C112" s="43" t="s">
        <v>455</v>
      </c>
      <c r="D112" s="42" t="s">
        <v>456</v>
      </c>
      <c r="E112" s="44" t="s">
        <v>457</v>
      </c>
      <c r="F112" s="24">
        <v>276</v>
      </c>
      <c r="G112" s="24"/>
      <c r="H112" s="46"/>
      <c r="I112" s="46"/>
    </row>
    <row r="113" s="34" customFormat="1" ht="30" customHeight="1" outlineLevel="1" spans="1:9">
      <c r="A113" s="66">
        <v>12</v>
      </c>
      <c r="B113" s="67" t="s">
        <v>454</v>
      </c>
      <c r="C113" s="43" t="s">
        <v>455</v>
      </c>
      <c r="D113" s="42" t="s">
        <v>456</v>
      </c>
      <c r="E113" s="44" t="s">
        <v>457</v>
      </c>
      <c r="F113" s="24">
        <v>21.7</v>
      </c>
      <c r="G113" s="24"/>
      <c r="H113" s="46"/>
      <c r="I113" s="46"/>
    </row>
    <row r="114" s="34" customFormat="1" ht="27" outlineLevel="1" spans="1:9">
      <c r="A114" s="66">
        <v>13</v>
      </c>
      <c r="B114" s="67" t="s">
        <v>461</v>
      </c>
      <c r="C114" s="43" t="s">
        <v>455</v>
      </c>
      <c r="D114" s="42" t="s">
        <v>456</v>
      </c>
      <c r="E114" s="44" t="s">
        <v>153</v>
      </c>
      <c r="F114" s="24">
        <v>46.3</v>
      </c>
      <c r="G114" s="24"/>
      <c r="H114" s="46"/>
      <c r="I114" s="46"/>
    </row>
    <row r="115" s="34" customFormat="1" ht="27" outlineLevel="1" spans="1:9">
      <c r="A115" s="66">
        <v>14</v>
      </c>
      <c r="B115" s="67" t="s">
        <v>462</v>
      </c>
      <c r="C115" s="43" t="s">
        <v>455</v>
      </c>
      <c r="D115" s="42" t="s">
        <v>456</v>
      </c>
      <c r="E115" s="44" t="s">
        <v>153</v>
      </c>
      <c r="F115" s="24">
        <v>35.6</v>
      </c>
      <c r="G115" s="24"/>
      <c r="H115" s="46"/>
      <c r="I115" s="46"/>
    </row>
    <row r="116" s="34" customFormat="1" ht="27" outlineLevel="1" spans="1:9">
      <c r="A116" s="66">
        <v>15</v>
      </c>
      <c r="B116" s="67" t="s">
        <v>552</v>
      </c>
      <c r="C116" s="43" t="s">
        <v>553</v>
      </c>
      <c r="D116" s="42" t="s">
        <v>456</v>
      </c>
      <c r="E116" s="44" t="s">
        <v>153</v>
      </c>
      <c r="F116" s="24">
        <v>2.2</v>
      </c>
      <c r="G116" s="24"/>
      <c r="H116" s="46"/>
      <c r="I116" s="46"/>
    </row>
    <row r="117" s="34" customFormat="1" customHeight="1" outlineLevel="1" spans="1:9">
      <c r="A117" s="66">
        <v>16</v>
      </c>
      <c r="B117" s="67" t="s">
        <v>554</v>
      </c>
      <c r="C117" s="43" t="s">
        <v>464</v>
      </c>
      <c r="D117" s="42" t="s">
        <v>152</v>
      </c>
      <c r="E117" s="44" t="s">
        <v>153</v>
      </c>
      <c r="F117" s="24">
        <v>1</v>
      </c>
      <c r="G117" s="24"/>
      <c r="H117" s="46"/>
      <c r="I117" s="46"/>
    </row>
    <row r="118" s="34" customFormat="1" customHeight="1" outlineLevel="1" spans="1:9">
      <c r="A118" s="66">
        <v>17</v>
      </c>
      <c r="B118" s="67" t="s">
        <v>555</v>
      </c>
      <c r="C118" s="43" t="s">
        <v>464</v>
      </c>
      <c r="D118" s="42" t="s">
        <v>152</v>
      </c>
      <c r="E118" s="44" t="s">
        <v>153</v>
      </c>
      <c r="F118" s="24">
        <v>1</v>
      </c>
      <c r="G118" s="24"/>
      <c r="H118" s="46"/>
      <c r="I118" s="46"/>
    </row>
    <row r="119" s="34" customFormat="1" customHeight="1" outlineLevel="1" spans="1:9">
      <c r="A119" s="66">
        <v>18</v>
      </c>
      <c r="B119" s="67" t="s">
        <v>556</v>
      </c>
      <c r="C119" s="43" t="s">
        <v>464</v>
      </c>
      <c r="D119" s="42" t="s">
        <v>152</v>
      </c>
      <c r="E119" s="44" t="s">
        <v>153</v>
      </c>
      <c r="F119" s="24">
        <v>3</v>
      </c>
      <c r="G119" s="24"/>
      <c r="H119" s="46"/>
      <c r="I119" s="46"/>
    </row>
    <row r="120" s="34" customFormat="1" customHeight="1" outlineLevel="1" spans="1:9">
      <c r="A120" s="66">
        <v>19</v>
      </c>
      <c r="B120" s="67" t="s">
        <v>557</v>
      </c>
      <c r="C120" s="43" t="s">
        <v>464</v>
      </c>
      <c r="D120" s="42" t="s">
        <v>152</v>
      </c>
      <c r="E120" s="44" t="s">
        <v>153</v>
      </c>
      <c r="F120" s="24">
        <v>2</v>
      </c>
      <c r="G120" s="24"/>
      <c r="H120" s="46"/>
      <c r="I120" s="46"/>
    </row>
    <row r="121" s="34" customFormat="1" customHeight="1" outlineLevel="1" spans="1:9">
      <c r="A121" s="66">
        <v>20</v>
      </c>
      <c r="B121" s="67" t="s">
        <v>558</v>
      </c>
      <c r="C121" s="43" t="s">
        <v>464</v>
      </c>
      <c r="D121" s="42" t="s">
        <v>152</v>
      </c>
      <c r="E121" s="44" t="s">
        <v>153</v>
      </c>
      <c r="F121" s="24">
        <v>1</v>
      </c>
      <c r="G121" s="24"/>
      <c r="H121" s="46"/>
      <c r="I121" s="46"/>
    </row>
    <row r="122" s="34" customFormat="1" customHeight="1" outlineLevel="1" spans="1:9">
      <c r="A122" s="66">
        <v>21</v>
      </c>
      <c r="B122" s="67" t="s">
        <v>559</v>
      </c>
      <c r="C122" s="43" t="s">
        <v>464</v>
      </c>
      <c r="D122" s="42" t="s">
        <v>152</v>
      </c>
      <c r="E122" s="44" t="s">
        <v>153</v>
      </c>
      <c r="F122" s="24">
        <v>5</v>
      </c>
      <c r="G122" s="24"/>
      <c r="H122" s="46"/>
      <c r="I122" s="46"/>
    </row>
    <row r="123" s="34" customFormat="1" customHeight="1" outlineLevel="1" spans="1:9">
      <c r="A123" s="66">
        <v>22</v>
      </c>
      <c r="B123" s="67" t="s">
        <v>560</v>
      </c>
      <c r="C123" s="43" t="s">
        <v>464</v>
      </c>
      <c r="D123" s="42" t="s">
        <v>152</v>
      </c>
      <c r="E123" s="44" t="s">
        <v>153</v>
      </c>
      <c r="F123" s="24">
        <v>1</v>
      </c>
      <c r="G123" s="24"/>
      <c r="H123" s="46"/>
      <c r="I123" s="46"/>
    </row>
    <row r="124" s="34" customFormat="1" customHeight="1" outlineLevel="1" spans="1:9">
      <c r="A124" s="66">
        <v>23</v>
      </c>
      <c r="B124" s="67" t="s">
        <v>477</v>
      </c>
      <c r="C124" s="43" t="s">
        <v>464</v>
      </c>
      <c r="D124" s="42" t="s">
        <v>152</v>
      </c>
      <c r="E124" s="44" t="s">
        <v>153</v>
      </c>
      <c r="F124" s="24">
        <v>5</v>
      </c>
      <c r="G124" s="24"/>
      <c r="H124" s="46"/>
      <c r="I124" s="46"/>
    </row>
    <row r="125" s="34" customFormat="1" customHeight="1" outlineLevel="1" spans="1:9">
      <c r="A125" s="66">
        <v>24</v>
      </c>
      <c r="B125" s="67" t="s">
        <v>561</v>
      </c>
      <c r="C125" s="43" t="s">
        <v>464</v>
      </c>
      <c r="D125" s="42" t="s">
        <v>152</v>
      </c>
      <c r="E125" s="44" t="s">
        <v>153</v>
      </c>
      <c r="F125" s="24">
        <v>1</v>
      </c>
      <c r="G125" s="24"/>
      <c r="H125" s="46"/>
      <c r="I125" s="46"/>
    </row>
    <row r="126" s="34" customFormat="1" customHeight="1" outlineLevel="1" spans="1:9">
      <c r="A126" s="66">
        <v>25</v>
      </c>
      <c r="B126" s="67" t="s">
        <v>562</v>
      </c>
      <c r="C126" s="43" t="s">
        <v>464</v>
      </c>
      <c r="D126" s="42" t="s">
        <v>152</v>
      </c>
      <c r="E126" s="44" t="s">
        <v>153</v>
      </c>
      <c r="F126" s="24">
        <v>3</v>
      </c>
      <c r="G126" s="24"/>
      <c r="H126" s="46"/>
      <c r="I126" s="46"/>
    </row>
    <row r="127" s="34" customFormat="1" customHeight="1" outlineLevel="1" spans="1:9">
      <c r="A127" s="66">
        <v>26</v>
      </c>
      <c r="B127" s="67" t="s">
        <v>563</v>
      </c>
      <c r="C127" s="43" t="s">
        <v>464</v>
      </c>
      <c r="D127" s="42" t="s">
        <v>152</v>
      </c>
      <c r="E127" s="44" t="s">
        <v>153</v>
      </c>
      <c r="F127" s="24">
        <v>3</v>
      </c>
      <c r="G127" s="24"/>
      <c r="H127" s="46"/>
      <c r="I127" s="46"/>
    </row>
    <row r="128" s="34" customFormat="1" customHeight="1" outlineLevel="1" spans="1:9">
      <c r="A128" s="66">
        <v>27</v>
      </c>
      <c r="B128" s="67" t="s">
        <v>476</v>
      </c>
      <c r="C128" s="43" t="s">
        <v>464</v>
      </c>
      <c r="D128" s="42" t="s">
        <v>152</v>
      </c>
      <c r="E128" s="44" t="s">
        <v>153</v>
      </c>
      <c r="F128" s="24">
        <v>1</v>
      </c>
      <c r="G128" s="24"/>
      <c r="H128" s="46"/>
      <c r="I128" s="46"/>
    </row>
    <row r="129" s="34" customFormat="1" customHeight="1" outlineLevel="1" spans="1:9">
      <c r="A129" s="66">
        <v>28</v>
      </c>
      <c r="B129" s="67" t="s">
        <v>564</v>
      </c>
      <c r="C129" s="43" t="s">
        <v>464</v>
      </c>
      <c r="D129" s="42" t="s">
        <v>152</v>
      </c>
      <c r="E129" s="44" t="s">
        <v>153</v>
      </c>
      <c r="F129" s="24">
        <v>1</v>
      </c>
      <c r="G129" s="24"/>
      <c r="H129" s="46"/>
      <c r="I129" s="46"/>
    </row>
    <row r="130" s="34" customFormat="1" customHeight="1" outlineLevel="1" spans="1:9">
      <c r="A130" s="66">
        <v>29</v>
      </c>
      <c r="B130" s="67" t="s">
        <v>565</v>
      </c>
      <c r="C130" s="43" t="s">
        <v>464</v>
      </c>
      <c r="D130" s="42" t="s">
        <v>152</v>
      </c>
      <c r="E130" s="44" t="s">
        <v>153</v>
      </c>
      <c r="F130" s="24">
        <v>1</v>
      </c>
      <c r="G130" s="24"/>
      <c r="H130" s="46"/>
      <c r="I130" s="46"/>
    </row>
    <row r="131" s="34" customFormat="1" customHeight="1" outlineLevel="1" spans="1:9">
      <c r="A131" s="66">
        <v>30</v>
      </c>
      <c r="B131" s="67" t="s">
        <v>566</v>
      </c>
      <c r="C131" s="43" t="s">
        <v>464</v>
      </c>
      <c r="D131" s="42" t="s">
        <v>152</v>
      </c>
      <c r="E131" s="44" t="s">
        <v>153</v>
      </c>
      <c r="F131" s="24">
        <v>1</v>
      </c>
      <c r="G131" s="24"/>
      <c r="H131" s="46"/>
      <c r="I131" s="46"/>
    </row>
    <row r="132" s="34" customFormat="1" customHeight="1" outlineLevel="1" spans="1:9">
      <c r="A132" s="66">
        <v>31</v>
      </c>
      <c r="B132" s="67" t="s">
        <v>567</v>
      </c>
      <c r="C132" s="43" t="s">
        <v>464</v>
      </c>
      <c r="D132" s="42" t="s">
        <v>152</v>
      </c>
      <c r="E132" s="44" t="s">
        <v>153</v>
      </c>
      <c r="F132" s="24">
        <v>1</v>
      </c>
      <c r="G132" s="24"/>
      <c r="H132" s="46"/>
      <c r="I132" s="46"/>
    </row>
    <row r="133" s="34" customFormat="1" customHeight="1" outlineLevel="1" spans="1:9">
      <c r="A133" s="66">
        <v>32</v>
      </c>
      <c r="B133" s="67" t="s">
        <v>568</v>
      </c>
      <c r="C133" s="43" t="s">
        <v>464</v>
      </c>
      <c r="D133" s="42" t="s">
        <v>152</v>
      </c>
      <c r="E133" s="44" t="s">
        <v>153</v>
      </c>
      <c r="F133" s="24">
        <v>1</v>
      </c>
      <c r="G133" s="24"/>
      <c r="H133" s="46"/>
      <c r="I133" s="46"/>
    </row>
    <row r="134" s="34" customFormat="1" customHeight="1" outlineLevel="1" spans="1:9">
      <c r="A134" s="66">
        <v>33</v>
      </c>
      <c r="B134" s="67" t="s">
        <v>569</v>
      </c>
      <c r="C134" s="43" t="s">
        <v>464</v>
      </c>
      <c r="D134" s="42" t="s">
        <v>152</v>
      </c>
      <c r="E134" s="44" t="s">
        <v>153</v>
      </c>
      <c r="F134" s="24">
        <v>2</v>
      </c>
      <c r="G134" s="24"/>
      <c r="H134" s="46"/>
      <c r="I134" s="46"/>
    </row>
    <row r="135" s="34" customFormat="1" customHeight="1" outlineLevel="1" spans="1:9">
      <c r="A135" s="66">
        <v>34</v>
      </c>
      <c r="B135" s="67" t="s">
        <v>570</v>
      </c>
      <c r="C135" s="43" t="s">
        <v>464</v>
      </c>
      <c r="D135" s="42" t="s">
        <v>152</v>
      </c>
      <c r="E135" s="44" t="s">
        <v>153</v>
      </c>
      <c r="F135" s="24">
        <v>2</v>
      </c>
      <c r="G135" s="24"/>
      <c r="H135" s="46"/>
      <c r="I135" s="46"/>
    </row>
    <row r="136" s="34" customFormat="1" customHeight="1" outlineLevel="1" spans="1:9">
      <c r="A136" s="66">
        <v>35</v>
      </c>
      <c r="B136" s="67" t="s">
        <v>571</v>
      </c>
      <c r="C136" s="43" t="s">
        <v>464</v>
      </c>
      <c r="D136" s="42" t="s">
        <v>152</v>
      </c>
      <c r="E136" s="44" t="s">
        <v>153</v>
      </c>
      <c r="F136" s="24">
        <v>1</v>
      </c>
      <c r="G136" s="24"/>
      <c r="H136" s="46"/>
      <c r="I136" s="46"/>
    </row>
    <row r="137" s="34" customFormat="1" customHeight="1" outlineLevel="1" spans="1:9">
      <c r="A137" s="66">
        <v>36</v>
      </c>
      <c r="B137" s="67" t="s">
        <v>480</v>
      </c>
      <c r="C137" s="43" t="s">
        <v>464</v>
      </c>
      <c r="D137" s="42" t="s">
        <v>152</v>
      </c>
      <c r="E137" s="44" t="s">
        <v>153</v>
      </c>
      <c r="F137" s="24">
        <v>1</v>
      </c>
      <c r="G137" s="24"/>
      <c r="H137" s="46"/>
      <c r="I137" s="46"/>
    </row>
    <row r="138" s="34" customFormat="1" customHeight="1" outlineLevel="1" spans="1:9">
      <c r="A138" s="66">
        <v>37</v>
      </c>
      <c r="B138" s="67" t="s">
        <v>572</v>
      </c>
      <c r="C138" s="43" t="s">
        <v>464</v>
      </c>
      <c r="D138" s="42" t="s">
        <v>152</v>
      </c>
      <c r="E138" s="44" t="s">
        <v>153</v>
      </c>
      <c r="F138" s="24">
        <v>2</v>
      </c>
      <c r="G138" s="24"/>
      <c r="H138" s="46"/>
      <c r="I138" s="46"/>
    </row>
    <row r="139" s="34" customFormat="1" customHeight="1" outlineLevel="1" spans="1:9">
      <c r="A139" s="66">
        <v>38</v>
      </c>
      <c r="B139" s="67" t="s">
        <v>573</v>
      </c>
      <c r="C139" s="43" t="s">
        <v>464</v>
      </c>
      <c r="D139" s="42" t="s">
        <v>152</v>
      </c>
      <c r="E139" s="44" t="s">
        <v>153</v>
      </c>
      <c r="F139" s="24">
        <v>3</v>
      </c>
      <c r="G139" s="24"/>
      <c r="H139" s="46"/>
      <c r="I139" s="46"/>
    </row>
    <row r="140" s="34" customFormat="1" customHeight="1" outlineLevel="1" spans="1:9">
      <c r="A140" s="66">
        <v>39</v>
      </c>
      <c r="B140" s="67" t="s">
        <v>574</v>
      </c>
      <c r="C140" s="43" t="s">
        <v>464</v>
      </c>
      <c r="D140" s="42" t="s">
        <v>152</v>
      </c>
      <c r="E140" s="44" t="s">
        <v>153</v>
      </c>
      <c r="F140" s="24">
        <v>1</v>
      </c>
      <c r="G140" s="24"/>
      <c r="H140" s="46"/>
      <c r="I140" s="46"/>
    </row>
    <row r="141" s="34" customFormat="1" customHeight="1" outlineLevel="1" spans="1:9">
      <c r="A141" s="66">
        <v>40</v>
      </c>
      <c r="B141" s="67" t="s">
        <v>575</v>
      </c>
      <c r="C141" s="43" t="s">
        <v>464</v>
      </c>
      <c r="D141" s="42" t="s">
        <v>152</v>
      </c>
      <c r="E141" s="44" t="s">
        <v>153</v>
      </c>
      <c r="F141" s="24">
        <v>1</v>
      </c>
      <c r="G141" s="24"/>
      <c r="H141" s="46"/>
      <c r="I141" s="46"/>
    </row>
    <row r="142" s="34" customFormat="1" customHeight="1" outlineLevel="1" spans="1:9">
      <c r="A142" s="66">
        <v>41</v>
      </c>
      <c r="B142" s="67" t="s">
        <v>576</v>
      </c>
      <c r="C142" s="43" t="s">
        <v>577</v>
      </c>
      <c r="D142" s="42" t="s">
        <v>152</v>
      </c>
      <c r="E142" s="44" t="s">
        <v>153</v>
      </c>
      <c r="F142" s="24">
        <v>1</v>
      </c>
      <c r="G142" s="24"/>
      <c r="H142" s="46"/>
      <c r="I142" s="46"/>
    </row>
    <row r="143" s="34" customFormat="1" customHeight="1" outlineLevel="1" spans="1:9">
      <c r="A143" s="66">
        <v>42</v>
      </c>
      <c r="B143" s="67" t="s">
        <v>578</v>
      </c>
      <c r="C143" s="43" t="s">
        <v>464</v>
      </c>
      <c r="D143" s="42" t="s">
        <v>152</v>
      </c>
      <c r="E143" s="44" t="s">
        <v>153</v>
      </c>
      <c r="F143" s="24">
        <v>1</v>
      </c>
      <c r="G143" s="24"/>
      <c r="H143" s="46"/>
      <c r="I143" s="46"/>
    </row>
    <row r="144" s="34" customFormat="1" customHeight="1" outlineLevel="1" spans="1:9">
      <c r="A144" s="66">
        <v>43</v>
      </c>
      <c r="B144" s="67" t="s">
        <v>579</v>
      </c>
      <c r="C144" s="43" t="s">
        <v>464</v>
      </c>
      <c r="D144" s="42" t="s">
        <v>152</v>
      </c>
      <c r="E144" s="44" t="s">
        <v>153</v>
      </c>
      <c r="F144" s="24">
        <v>1</v>
      </c>
      <c r="G144" s="24"/>
      <c r="H144" s="46"/>
      <c r="I144" s="46"/>
    </row>
    <row r="145" s="34" customFormat="1" customHeight="1" outlineLevel="1" spans="1:9">
      <c r="A145" s="66">
        <v>44</v>
      </c>
      <c r="B145" s="67" t="s">
        <v>488</v>
      </c>
      <c r="C145" s="43" t="s">
        <v>580</v>
      </c>
      <c r="D145" s="42" t="s">
        <v>152</v>
      </c>
      <c r="E145" s="44" t="s">
        <v>153</v>
      </c>
      <c r="F145" s="24">
        <v>1</v>
      </c>
      <c r="G145" s="24"/>
      <c r="H145" s="46"/>
      <c r="I145" s="46"/>
    </row>
    <row r="146" s="34" customFormat="1" customHeight="1" outlineLevel="1" spans="1:9">
      <c r="A146" s="66">
        <v>45</v>
      </c>
      <c r="B146" s="67" t="s">
        <v>581</v>
      </c>
      <c r="C146" s="43" t="s">
        <v>582</v>
      </c>
      <c r="D146" s="42" t="s">
        <v>152</v>
      </c>
      <c r="E146" s="44" t="s">
        <v>153</v>
      </c>
      <c r="F146" s="24">
        <v>1</v>
      </c>
      <c r="G146" s="24"/>
      <c r="H146" s="46"/>
      <c r="I146" s="46"/>
    </row>
    <row r="147" s="34" customFormat="1" customHeight="1" outlineLevel="1" spans="1:9">
      <c r="A147" s="66">
        <v>46</v>
      </c>
      <c r="B147" s="67" t="s">
        <v>583</v>
      </c>
      <c r="C147" s="43" t="s">
        <v>582</v>
      </c>
      <c r="D147" s="42" t="s">
        <v>152</v>
      </c>
      <c r="E147" s="44" t="s">
        <v>153</v>
      </c>
      <c r="F147" s="24">
        <v>1</v>
      </c>
      <c r="G147" s="24"/>
      <c r="H147" s="46"/>
      <c r="I147" s="46"/>
    </row>
    <row r="148" s="34" customFormat="1" customHeight="1" outlineLevel="1" spans="1:9">
      <c r="A148" s="66">
        <v>47</v>
      </c>
      <c r="B148" s="67" t="s">
        <v>584</v>
      </c>
      <c r="C148" s="43" t="s">
        <v>582</v>
      </c>
      <c r="D148" s="42" t="s">
        <v>152</v>
      </c>
      <c r="E148" s="44" t="s">
        <v>153</v>
      </c>
      <c r="F148" s="24">
        <v>8</v>
      </c>
      <c r="G148" s="24"/>
      <c r="H148" s="46"/>
      <c r="I148" s="46"/>
    </row>
    <row r="149" s="34" customFormat="1" customHeight="1" outlineLevel="1" spans="1:9">
      <c r="A149" s="66">
        <v>48</v>
      </c>
      <c r="B149" s="67" t="s">
        <v>585</v>
      </c>
      <c r="C149" s="43" t="s">
        <v>582</v>
      </c>
      <c r="D149" s="42" t="s">
        <v>152</v>
      </c>
      <c r="E149" s="44" t="s">
        <v>153</v>
      </c>
      <c r="F149" s="24">
        <v>1</v>
      </c>
      <c r="G149" s="24"/>
      <c r="H149" s="46"/>
      <c r="I149" s="46"/>
    </row>
    <row r="150" s="34" customFormat="1" customHeight="1" outlineLevel="1" spans="1:9">
      <c r="A150" s="66">
        <v>49</v>
      </c>
      <c r="B150" s="67" t="s">
        <v>535</v>
      </c>
      <c r="C150" s="43" t="s">
        <v>582</v>
      </c>
      <c r="D150" s="42" t="s">
        <v>152</v>
      </c>
      <c r="E150" s="44" t="s">
        <v>153</v>
      </c>
      <c r="F150" s="24">
        <v>2</v>
      </c>
      <c r="G150" s="24"/>
      <c r="H150" s="46"/>
      <c r="I150" s="46"/>
    </row>
    <row r="151" s="34" customFormat="1" customHeight="1" outlineLevel="1" spans="1:9">
      <c r="A151" s="66">
        <v>50</v>
      </c>
      <c r="B151" s="67" t="s">
        <v>586</v>
      </c>
      <c r="C151" s="43" t="s">
        <v>582</v>
      </c>
      <c r="D151" s="42" t="s">
        <v>152</v>
      </c>
      <c r="E151" s="44" t="s">
        <v>153</v>
      </c>
      <c r="F151" s="24">
        <v>3</v>
      </c>
      <c r="G151" s="24"/>
      <c r="H151" s="46"/>
      <c r="I151" s="46"/>
    </row>
    <row r="152" s="34" customFormat="1" ht="27" outlineLevel="1" spans="1:9">
      <c r="A152" s="66">
        <v>51</v>
      </c>
      <c r="B152" s="67" t="s">
        <v>502</v>
      </c>
      <c r="C152" s="43" t="s">
        <v>503</v>
      </c>
      <c r="D152" s="42" t="s">
        <v>211</v>
      </c>
      <c r="E152" s="44" t="s">
        <v>504</v>
      </c>
      <c r="F152" s="24">
        <v>1</v>
      </c>
      <c r="G152" s="24"/>
      <c r="H152" s="46"/>
      <c r="I152" s="46"/>
    </row>
    <row r="153" s="34" customFormat="1" ht="35.25" customHeight="1" spans="1:9">
      <c r="A153" s="66" t="s">
        <v>265</v>
      </c>
      <c r="B153" s="15" t="s">
        <v>266</v>
      </c>
      <c r="C153" s="72"/>
      <c r="D153" s="73"/>
      <c r="E153" s="74"/>
      <c r="F153" s="72"/>
      <c r="G153" s="73"/>
      <c r="H153" s="38">
        <f>SUM(H154:H189)</f>
        <v>0</v>
      </c>
      <c r="I153" s="46"/>
    </row>
    <row r="154" s="34" customFormat="1" ht="43.5" customHeight="1" outlineLevel="1" spans="1:9">
      <c r="A154" s="75">
        <v>1</v>
      </c>
      <c r="B154" s="67" t="s">
        <v>587</v>
      </c>
      <c r="C154" s="43" t="s">
        <v>449</v>
      </c>
      <c r="D154" s="42" t="s">
        <v>152</v>
      </c>
      <c r="E154" s="44" t="s">
        <v>153</v>
      </c>
      <c r="F154" s="24">
        <v>1</v>
      </c>
      <c r="G154" s="24"/>
      <c r="H154" s="46"/>
      <c r="I154" s="46"/>
    </row>
    <row r="155" s="34" customFormat="1" ht="43.5" customHeight="1" outlineLevel="1" spans="1:9">
      <c r="A155" s="75">
        <v>2</v>
      </c>
      <c r="B155" s="67" t="s">
        <v>588</v>
      </c>
      <c r="C155" s="43" t="s">
        <v>449</v>
      </c>
      <c r="D155" s="42" t="s">
        <v>152</v>
      </c>
      <c r="E155" s="44" t="s">
        <v>153</v>
      </c>
      <c r="F155" s="24">
        <v>1</v>
      </c>
      <c r="G155" s="24"/>
      <c r="H155" s="46"/>
      <c r="I155" s="46"/>
    </row>
    <row r="156" s="34" customFormat="1" ht="43.5" customHeight="1" outlineLevel="1" spans="1:9">
      <c r="A156" s="75">
        <v>3</v>
      </c>
      <c r="B156" s="67" t="s">
        <v>589</v>
      </c>
      <c r="C156" s="43" t="s">
        <v>449</v>
      </c>
      <c r="D156" s="42" t="s">
        <v>152</v>
      </c>
      <c r="E156" s="44" t="s">
        <v>153</v>
      </c>
      <c r="F156" s="24">
        <v>1</v>
      </c>
      <c r="G156" s="24"/>
      <c r="H156" s="46"/>
      <c r="I156" s="46"/>
    </row>
    <row r="157" s="34" customFormat="1" ht="43.5" customHeight="1" outlineLevel="1" spans="1:9">
      <c r="A157" s="75">
        <v>4</v>
      </c>
      <c r="B157" s="67" t="s">
        <v>590</v>
      </c>
      <c r="C157" s="43" t="s">
        <v>449</v>
      </c>
      <c r="D157" s="42" t="s">
        <v>152</v>
      </c>
      <c r="E157" s="44" t="s">
        <v>153</v>
      </c>
      <c r="F157" s="24">
        <v>1</v>
      </c>
      <c r="G157" s="24"/>
      <c r="H157" s="46"/>
      <c r="I157" s="46"/>
    </row>
    <row r="158" s="34" customFormat="1" ht="43.5" customHeight="1" outlineLevel="1" spans="1:9">
      <c r="A158" s="75">
        <v>5</v>
      </c>
      <c r="B158" s="67" t="s">
        <v>591</v>
      </c>
      <c r="C158" s="43" t="s">
        <v>449</v>
      </c>
      <c r="D158" s="42" t="s">
        <v>152</v>
      </c>
      <c r="E158" s="44" t="s">
        <v>153</v>
      </c>
      <c r="F158" s="24">
        <v>1</v>
      </c>
      <c r="G158" s="24"/>
      <c r="H158" s="46"/>
      <c r="I158" s="46"/>
    </row>
    <row r="159" s="34" customFormat="1" ht="43.5" customHeight="1" outlineLevel="1" spans="1:9">
      <c r="A159" s="75">
        <v>6</v>
      </c>
      <c r="B159" s="67" t="s">
        <v>592</v>
      </c>
      <c r="C159" s="43" t="s">
        <v>449</v>
      </c>
      <c r="D159" s="42" t="s">
        <v>152</v>
      </c>
      <c r="E159" s="44" t="s">
        <v>153</v>
      </c>
      <c r="F159" s="24">
        <v>1</v>
      </c>
      <c r="G159" s="24"/>
      <c r="H159" s="46"/>
      <c r="I159" s="46"/>
    </row>
    <row r="160" s="34" customFormat="1" ht="43.5" customHeight="1" outlineLevel="1" spans="1:9">
      <c r="A160" s="75">
        <v>7</v>
      </c>
      <c r="B160" s="67" t="s">
        <v>593</v>
      </c>
      <c r="C160" s="43" t="s">
        <v>449</v>
      </c>
      <c r="D160" s="42" t="s">
        <v>152</v>
      </c>
      <c r="E160" s="44" t="s">
        <v>153</v>
      </c>
      <c r="F160" s="24">
        <v>1</v>
      </c>
      <c r="G160" s="24"/>
      <c r="H160" s="46"/>
      <c r="I160" s="46"/>
    </row>
    <row r="161" s="34" customFormat="1" ht="43.5" customHeight="1" outlineLevel="1" spans="1:9">
      <c r="A161" s="75">
        <v>8</v>
      </c>
      <c r="B161" s="67" t="s">
        <v>594</v>
      </c>
      <c r="C161" s="43" t="s">
        <v>449</v>
      </c>
      <c r="D161" s="42" t="s">
        <v>152</v>
      </c>
      <c r="E161" s="44" t="s">
        <v>153</v>
      </c>
      <c r="F161" s="24">
        <v>1</v>
      </c>
      <c r="G161" s="24"/>
      <c r="H161" s="46"/>
      <c r="I161" s="46"/>
    </row>
    <row r="162" s="34" customFormat="1" ht="33" customHeight="1" outlineLevel="1" spans="1:9">
      <c r="A162" s="75">
        <v>9</v>
      </c>
      <c r="B162" s="67" t="s">
        <v>460</v>
      </c>
      <c r="C162" s="43" t="s">
        <v>455</v>
      </c>
      <c r="D162" s="42" t="s">
        <v>456</v>
      </c>
      <c r="E162" s="44" t="s">
        <v>457</v>
      </c>
      <c r="F162" s="24">
        <v>23.2</v>
      </c>
      <c r="G162" s="24"/>
      <c r="H162" s="46"/>
      <c r="I162" s="46"/>
    </row>
    <row r="163" s="34" customFormat="1" ht="33" customHeight="1" outlineLevel="1" spans="1:9">
      <c r="A163" s="75">
        <v>10</v>
      </c>
      <c r="B163" s="67" t="s">
        <v>459</v>
      </c>
      <c r="C163" s="43" t="s">
        <v>455</v>
      </c>
      <c r="D163" s="42" t="s">
        <v>456</v>
      </c>
      <c r="E163" s="44" t="s">
        <v>457</v>
      </c>
      <c r="F163" s="24">
        <v>298.2</v>
      </c>
      <c r="G163" s="24"/>
      <c r="H163" s="46"/>
      <c r="I163" s="46"/>
    </row>
    <row r="164" s="34" customFormat="1" ht="33" customHeight="1" outlineLevel="1" spans="1:9">
      <c r="A164" s="75">
        <v>11</v>
      </c>
      <c r="B164" s="67" t="s">
        <v>458</v>
      </c>
      <c r="C164" s="43" t="s">
        <v>455</v>
      </c>
      <c r="D164" s="42" t="s">
        <v>456</v>
      </c>
      <c r="E164" s="44" t="s">
        <v>457</v>
      </c>
      <c r="F164" s="24">
        <v>90.19</v>
      </c>
      <c r="G164" s="24"/>
      <c r="H164" s="46"/>
      <c r="I164" s="46"/>
    </row>
    <row r="165" s="34" customFormat="1" ht="27" customHeight="1" outlineLevel="1" spans="1:9">
      <c r="A165" s="75">
        <v>12</v>
      </c>
      <c r="B165" s="67" t="s">
        <v>552</v>
      </c>
      <c r="C165" s="43" t="s">
        <v>553</v>
      </c>
      <c r="D165" s="42" t="s">
        <v>456</v>
      </c>
      <c r="E165" s="44" t="s">
        <v>457</v>
      </c>
      <c r="F165" s="24">
        <v>4.8</v>
      </c>
      <c r="G165" s="24"/>
      <c r="H165" s="46"/>
      <c r="I165" s="46"/>
    </row>
    <row r="166" s="34" customFormat="1" ht="27" customHeight="1" outlineLevel="1" spans="1:9">
      <c r="A166" s="75">
        <v>13</v>
      </c>
      <c r="B166" s="67" t="s">
        <v>595</v>
      </c>
      <c r="C166" s="43" t="s">
        <v>464</v>
      </c>
      <c r="D166" s="42" t="s">
        <v>152</v>
      </c>
      <c r="E166" s="44" t="s">
        <v>153</v>
      </c>
      <c r="F166" s="24">
        <v>1</v>
      </c>
      <c r="G166" s="24"/>
      <c r="H166" s="46"/>
      <c r="I166" s="46"/>
    </row>
    <row r="167" s="34" customFormat="1" ht="27" customHeight="1" outlineLevel="1" spans="1:9">
      <c r="A167" s="75">
        <v>14</v>
      </c>
      <c r="B167" s="67" t="s">
        <v>559</v>
      </c>
      <c r="C167" s="43" t="s">
        <v>464</v>
      </c>
      <c r="D167" s="42" t="s">
        <v>152</v>
      </c>
      <c r="E167" s="44" t="s">
        <v>153</v>
      </c>
      <c r="F167" s="24">
        <v>2</v>
      </c>
      <c r="G167" s="24"/>
      <c r="H167" s="46"/>
      <c r="I167" s="46"/>
    </row>
    <row r="168" s="34" customFormat="1" ht="27" customHeight="1" outlineLevel="1" spans="1:9">
      <c r="A168" s="75">
        <v>15</v>
      </c>
      <c r="B168" s="67" t="s">
        <v>471</v>
      </c>
      <c r="C168" s="43" t="s">
        <v>464</v>
      </c>
      <c r="D168" s="42" t="s">
        <v>152</v>
      </c>
      <c r="E168" s="44" t="s">
        <v>153</v>
      </c>
      <c r="F168" s="24">
        <v>2</v>
      </c>
      <c r="G168" s="24"/>
      <c r="H168" s="46"/>
      <c r="I168" s="46"/>
    </row>
    <row r="169" s="34" customFormat="1" ht="27" customHeight="1" outlineLevel="1" spans="1:9">
      <c r="A169" s="75">
        <v>16</v>
      </c>
      <c r="B169" s="67" t="s">
        <v>560</v>
      </c>
      <c r="C169" s="43" t="s">
        <v>464</v>
      </c>
      <c r="D169" s="42" t="s">
        <v>152</v>
      </c>
      <c r="E169" s="44" t="s">
        <v>153</v>
      </c>
      <c r="F169" s="24">
        <v>2</v>
      </c>
      <c r="G169" s="24"/>
      <c r="H169" s="46"/>
      <c r="I169" s="46"/>
    </row>
    <row r="170" s="34" customFormat="1" ht="27" customHeight="1" outlineLevel="1" spans="1:9">
      <c r="A170" s="75">
        <v>17</v>
      </c>
      <c r="B170" s="67" t="s">
        <v>477</v>
      </c>
      <c r="C170" s="43" t="s">
        <v>464</v>
      </c>
      <c r="D170" s="42" t="s">
        <v>152</v>
      </c>
      <c r="E170" s="44" t="s">
        <v>153</v>
      </c>
      <c r="F170" s="24">
        <v>5</v>
      </c>
      <c r="G170" s="24"/>
      <c r="H170" s="46"/>
      <c r="I170" s="46"/>
    </row>
    <row r="171" s="34" customFormat="1" ht="27" customHeight="1" outlineLevel="1" spans="1:9">
      <c r="A171" s="75">
        <v>18</v>
      </c>
      <c r="B171" s="67" t="s">
        <v>561</v>
      </c>
      <c r="C171" s="43" t="s">
        <v>464</v>
      </c>
      <c r="D171" s="42" t="s">
        <v>152</v>
      </c>
      <c r="E171" s="44" t="s">
        <v>153</v>
      </c>
      <c r="F171" s="24">
        <v>2</v>
      </c>
      <c r="G171" s="24"/>
      <c r="H171" s="46"/>
      <c r="I171" s="46"/>
    </row>
    <row r="172" s="34" customFormat="1" ht="27" customHeight="1" outlineLevel="1" spans="1:9">
      <c r="A172" s="75">
        <v>19</v>
      </c>
      <c r="B172" s="67" t="s">
        <v>562</v>
      </c>
      <c r="C172" s="43" t="s">
        <v>464</v>
      </c>
      <c r="D172" s="42" t="s">
        <v>152</v>
      </c>
      <c r="E172" s="44" t="s">
        <v>153</v>
      </c>
      <c r="F172" s="24">
        <v>1</v>
      </c>
      <c r="G172" s="24"/>
      <c r="H172" s="46"/>
      <c r="I172" s="46"/>
    </row>
    <row r="173" s="34" customFormat="1" ht="27" customHeight="1" outlineLevel="1" spans="1:9">
      <c r="A173" s="75">
        <v>20</v>
      </c>
      <c r="B173" s="67" t="s">
        <v>563</v>
      </c>
      <c r="C173" s="43" t="s">
        <v>464</v>
      </c>
      <c r="D173" s="42" t="s">
        <v>152</v>
      </c>
      <c r="E173" s="44" t="s">
        <v>153</v>
      </c>
      <c r="F173" s="24">
        <v>3</v>
      </c>
      <c r="G173" s="24"/>
      <c r="H173" s="46"/>
      <c r="I173" s="46"/>
    </row>
    <row r="174" s="34" customFormat="1" ht="27" customHeight="1" outlineLevel="1" spans="1:9">
      <c r="A174" s="75">
        <v>21</v>
      </c>
      <c r="B174" s="67" t="s">
        <v>570</v>
      </c>
      <c r="C174" s="43" t="s">
        <v>464</v>
      </c>
      <c r="D174" s="42" t="s">
        <v>152</v>
      </c>
      <c r="E174" s="44" t="s">
        <v>153</v>
      </c>
      <c r="F174" s="24">
        <v>1</v>
      </c>
      <c r="G174" s="24"/>
      <c r="H174" s="46"/>
      <c r="I174" s="46"/>
    </row>
    <row r="175" s="34" customFormat="1" customHeight="1" outlineLevel="1" spans="1:9">
      <c r="A175" s="75">
        <v>22</v>
      </c>
      <c r="B175" s="67" t="s">
        <v>571</v>
      </c>
      <c r="C175" s="43" t="s">
        <v>464</v>
      </c>
      <c r="D175" s="42" t="s">
        <v>152</v>
      </c>
      <c r="E175" s="44" t="s">
        <v>153</v>
      </c>
      <c r="F175" s="24">
        <v>2</v>
      </c>
      <c r="G175" s="24"/>
      <c r="H175" s="46"/>
      <c r="I175" s="46"/>
    </row>
    <row r="176" s="34" customFormat="1" customHeight="1" outlineLevel="1" spans="1:9">
      <c r="A176" s="75">
        <v>23</v>
      </c>
      <c r="B176" s="67" t="s">
        <v>480</v>
      </c>
      <c r="C176" s="43" t="s">
        <v>464</v>
      </c>
      <c r="D176" s="42" t="s">
        <v>152</v>
      </c>
      <c r="E176" s="44" t="s">
        <v>153</v>
      </c>
      <c r="F176" s="24">
        <v>5</v>
      </c>
      <c r="G176" s="24"/>
      <c r="H176" s="46"/>
      <c r="I176" s="46"/>
    </row>
    <row r="177" s="34" customFormat="1" customHeight="1" outlineLevel="1" spans="1:9">
      <c r="A177" s="75">
        <v>24</v>
      </c>
      <c r="B177" s="67" t="s">
        <v>572</v>
      </c>
      <c r="C177" s="43" t="s">
        <v>464</v>
      </c>
      <c r="D177" s="42" t="s">
        <v>152</v>
      </c>
      <c r="E177" s="44" t="s">
        <v>153</v>
      </c>
      <c r="F177" s="24">
        <v>2</v>
      </c>
      <c r="G177" s="24"/>
      <c r="H177" s="46"/>
      <c r="I177" s="46"/>
    </row>
    <row r="178" s="34" customFormat="1" customHeight="1" outlineLevel="1" spans="1:9">
      <c r="A178" s="75">
        <v>25</v>
      </c>
      <c r="B178" s="67" t="s">
        <v>573</v>
      </c>
      <c r="C178" s="43" t="s">
        <v>464</v>
      </c>
      <c r="D178" s="42" t="s">
        <v>152</v>
      </c>
      <c r="E178" s="44" t="s">
        <v>153</v>
      </c>
      <c r="F178" s="24">
        <v>1</v>
      </c>
      <c r="G178" s="24"/>
      <c r="H178" s="46"/>
      <c r="I178" s="46"/>
    </row>
    <row r="179" s="34" customFormat="1" customHeight="1" outlineLevel="1" spans="1:9">
      <c r="A179" s="75">
        <v>26</v>
      </c>
      <c r="B179" s="67" t="s">
        <v>574</v>
      </c>
      <c r="C179" s="43" t="s">
        <v>464</v>
      </c>
      <c r="D179" s="42" t="s">
        <v>152</v>
      </c>
      <c r="E179" s="44" t="s">
        <v>153</v>
      </c>
      <c r="F179" s="24">
        <v>1</v>
      </c>
      <c r="G179" s="24"/>
      <c r="H179" s="46"/>
      <c r="I179" s="46"/>
    </row>
    <row r="180" s="34" customFormat="1" customHeight="1" outlineLevel="1" spans="1:9">
      <c r="A180" s="75">
        <v>27</v>
      </c>
      <c r="B180" s="67" t="s">
        <v>596</v>
      </c>
      <c r="C180" s="43" t="s">
        <v>464</v>
      </c>
      <c r="D180" s="42" t="s">
        <v>152</v>
      </c>
      <c r="E180" s="44" t="s">
        <v>153</v>
      </c>
      <c r="F180" s="24">
        <v>1</v>
      </c>
      <c r="G180" s="24"/>
      <c r="H180" s="46"/>
      <c r="I180" s="46"/>
    </row>
    <row r="181" s="34" customFormat="1" customHeight="1" outlineLevel="1" spans="1:9">
      <c r="A181" s="75">
        <v>28</v>
      </c>
      <c r="B181" s="67" t="s">
        <v>492</v>
      </c>
      <c r="C181" s="43" t="s">
        <v>464</v>
      </c>
      <c r="D181" s="42" t="s">
        <v>152</v>
      </c>
      <c r="E181" s="44" t="s">
        <v>153</v>
      </c>
      <c r="F181" s="24">
        <v>1</v>
      </c>
      <c r="G181" s="24"/>
      <c r="H181" s="46"/>
      <c r="I181" s="46"/>
    </row>
    <row r="182" s="34" customFormat="1" customHeight="1" outlineLevel="1" spans="1:9">
      <c r="A182" s="75">
        <v>29</v>
      </c>
      <c r="B182" s="67" t="s">
        <v>529</v>
      </c>
      <c r="C182" s="43" t="s">
        <v>464</v>
      </c>
      <c r="D182" s="42" t="s">
        <v>152</v>
      </c>
      <c r="E182" s="44" t="s">
        <v>153</v>
      </c>
      <c r="F182" s="24">
        <v>2</v>
      </c>
      <c r="G182" s="24"/>
      <c r="H182" s="46"/>
      <c r="I182" s="46"/>
    </row>
    <row r="183" s="34" customFormat="1" customHeight="1" outlineLevel="1" spans="1:9">
      <c r="A183" s="75">
        <v>30</v>
      </c>
      <c r="B183" s="67" t="s">
        <v>581</v>
      </c>
      <c r="C183" s="43" t="s">
        <v>582</v>
      </c>
      <c r="D183" s="42" t="s">
        <v>152</v>
      </c>
      <c r="E183" s="44" t="s">
        <v>153</v>
      </c>
      <c r="F183" s="24">
        <v>1</v>
      </c>
      <c r="G183" s="24"/>
      <c r="H183" s="46"/>
      <c r="I183" s="46"/>
    </row>
    <row r="184" s="34" customFormat="1" customHeight="1" outlineLevel="1" spans="1:9">
      <c r="A184" s="75">
        <v>31</v>
      </c>
      <c r="B184" s="67" t="s">
        <v>597</v>
      </c>
      <c r="C184" s="43" t="s">
        <v>582</v>
      </c>
      <c r="D184" s="42" t="s">
        <v>152</v>
      </c>
      <c r="E184" s="44" t="s">
        <v>153</v>
      </c>
      <c r="F184" s="24">
        <v>2</v>
      </c>
      <c r="G184" s="24"/>
      <c r="H184" s="46"/>
      <c r="I184" s="46"/>
    </row>
    <row r="185" s="34" customFormat="1" customHeight="1" outlineLevel="1" spans="1:9">
      <c r="A185" s="75">
        <v>32</v>
      </c>
      <c r="B185" s="67" t="s">
        <v>498</v>
      </c>
      <c r="C185" s="43" t="s">
        <v>582</v>
      </c>
      <c r="D185" s="42" t="s">
        <v>152</v>
      </c>
      <c r="E185" s="44" t="s">
        <v>153</v>
      </c>
      <c r="F185" s="24">
        <v>6</v>
      </c>
      <c r="G185" s="24"/>
      <c r="H185" s="46"/>
      <c r="I185" s="46"/>
    </row>
    <row r="186" s="34" customFormat="1" customHeight="1" outlineLevel="1" spans="1:9">
      <c r="A186" s="75">
        <v>33</v>
      </c>
      <c r="B186" s="67" t="s">
        <v>585</v>
      </c>
      <c r="C186" s="43" t="s">
        <v>582</v>
      </c>
      <c r="D186" s="42" t="s">
        <v>152</v>
      </c>
      <c r="E186" s="44" t="s">
        <v>153</v>
      </c>
      <c r="F186" s="24">
        <v>1</v>
      </c>
      <c r="G186" s="24"/>
      <c r="H186" s="46"/>
      <c r="I186" s="46"/>
    </row>
    <row r="187" s="34" customFormat="1" customHeight="1" outlineLevel="1" spans="1:9">
      <c r="A187" s="75">
        <v>34</v>
      </c>
      <c r="B187" s="67" t="s">
        <v>598</v>
      </c>
      <c r="C187" s="43" t="s">
        <v>542</v>
      </c>
      <c r="D187" s="42" t="s">
        <v>152</v>
      </c>
      <c r="E187" s="44" t="s">
        <v>153</v>
      </c>
      <c r="F187" s="24">
        <v>1</v>
      </c>
      <c r="G187" s="24"/>
      <c r="H187" s="46"/>
      <c r="I187" s="46"/>
    </row>
    <row r="188" s="34" customFormat="1" customHeight="1" outlineLevel="1" spans="1:9">
      <c r="A188" s="75">
        <v>35</v>
      </c>
      <c r="B188" s="67" t="s">
        <v>599</v>
      </c>
      <c r="C188" s="43" t="s">
        <v>542</v>
      </c>
      <c r="D188" s="42" t="s">
        <v>152</v>
      </c>
      <c r="E188" s="44" t="s">
        <v>153</v>
      </c>
      <c r="F188" s="24">
        <v>7</v>
      </c>
      <c r="G188" s="24"/>
      <c r="H188" s="46"/>
      <c r="I188" s="46"/>
    </row>
    <row r="189" s="34" customFormat="1" ht="27" outlineLevel="1" spans="1:9">
      <c r="A189" s="75">
        <v>36</v>
      </c>
      <c r="B189" s="67" t="s">
        <v>502</v>
      </c>
      <c r="C189" s="43" t="s">
        <v>503</v>
      </c>
      <c r="D189" s="42" t="s">
        <v>211</v>
      </c>
      <c r="E189" s="44" t="s">
        <v>504</v>
      </c>
      <c r="F189" s="24">
        <v>1</v>
      </c>
      <c r="G189" s="24"/>
      <c r="H189" s="46"/>
      <c r="I189" s="46"/>
    </row>
    <row r="190" s="34" customFormat="1" spans="1:9">
      <c r="A190" s="15" t="s">
        <v>267</v>
      </c>
      <c r="B190" s="15" t="s">
        <v>310</v>
      </c>
      <c r="C190" s="51" t="s">
        <v>600</v>
      </c>
      <c r="D190" s="52"/>
      <c r="E190" s="52"/>
      <c r="F190" s="52"/>
      <c r="G190" s="53"/>
      <c r="H190" s="38">
        <f>H3+H50+H101+H153</f>
        <v>0</v>
      </c>
      <c r="I190" s="21"/>
    </row>
  </sheetData>
  <mergeCells count="4">
    <mergeCell ref="A1:I1"/>
    <mergeCell ref="C101:D101"/>
    <mergeCell ref="F101:G101"/>
    <mergeCell ref="C190:G190"/>
  </mergeCells>
  <printOptions horizontalCentered="1"/>
  <pageMargins left="0.551181102362205" right="0.551181102362205" top="0.78740157480315" bottom="0.78740157480315" header="0.511811023622047" footer="0.511811023622047"/>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33"/>
  <sheetViews>
    <sheetView view="pageBreakPreview" zoomScaleNormal="100" zoomScaleSheetLayoutView="100" workbookViewId="0">
      <pane xSplit="3" ySplit="2" topLeftCell="D17" activePane="bottomRight" state="frozen"/>
      <selection/>
      <selection pane="topRight"/>
      <selection pane="bottomLeft"/>
      <selection pane="bottomRight" activeCell="K35" sqref="K35"/>
    </sheetView>
  </sheetViews>
  <sheetFormatPr defaultColWidth="8.875" defaultRowHeight="13.5"/>
  <cols>
    <col min="1" max="1" width="4.875" style="35" customWidth="1"/>
    <col min="2" max="2" width="37.5" style="35" customWidth="1"/>
    <col min="3" max="3" width="20.875" style="35" customWidth="1"/>
    <col min="4" max="4" width="8.25" style="35" customWidth="1"/>
    <col min="5" max="5" width="15" style="35" customWidth="1"/>
    <col min="6" max="6" width="7.625" style="36" customWidth="1"/>
    <col min="7" max="7" width="7.25" style="36" customWidth="1"/>
    <col min="8" max="8" width="9.125" style="36" customWidth="1"/>
  </cols>
  <sheetData>
    <row r="1" ht="28.35" customHeight="1" spans="1:9">
      <c r="A1" s="37" t="s">
        <v>601</v>
      </c>
      <c r="B1" s="37"/>
      <c r="C1" s="37"/>
      <c r="D1" s="37"/>
      <c r="E1" s="37"/>
      <c r="F1" s="37"/>
      <c r="G1" s="37"/>
      <c r="H1" s="37"/>
      <c r="I1" s="37"/>
    </row>
    <row r="2" s="34" customFormat="1" ht="28.35" customHeight="1" spans="1:9">
      <c r="A2" s="54" t="s">
        <v>3</v>
      </c>
      <c r="B2" s="54" t="s">
        <v>4</v>
      </c>
      <c r="C2" s="54" t="s">
        <v>141</v>
      </c>
      <c r="D2" s="54" t="s">
        <v>142</v>
      </c>
      <c r="E2" s="54" t="s">
        <v>143</v>
      </c>
      <c r="F2" s="49" t="s">
        <v>144</v>
      </c>
      <c r="G2" s="54" t="s">
        <v>145</v>
      </c>
      <c r="H2" s="48" t="s">
        <v>18</v>
      </c>
      <c r="I2" s="49" t="s">
        <v>8</v>
      </c>
    </row>
    <row r="3" s="34" customFormat="1" ht="28.35" customHeight="1" spans="1:9">
      <c r="A3" s="54" t="s">
        <v>146</v>
      </c>
      <c r="B3" s="54" t="s">
        <v>147</v>
      </c>
      <c r="C3" s="48"/>
      <c r="D3" s="55"/>
      <c r="E3" s="55"/>
      <c r="F3" s="56"/>
      <c r="G3" s="57"/>
      <c r="H3" s="48">
        <f>SUM(H4:H8)</f>
        <v>0</v>
      </c>
      <c r="I3" s="49"/>
    </row>
    <row r="4" s="34" customFormat="1" ht="28.35" customHeight="1" spans="1:9">
      <c r="A4" s="54">
        <v>1</v>
      </c>
      <c r="B4" s="43" t="s">
        <v>602</v>
      </c>
      <c r="C4" s="43" t="s">
        <v>603</v>
      </c>
      <c r="D4" s="42" t="s">
        <v>456</v>
      </c>
      <c r="E4" s="44" t="s">
        <v>457</v>
      </c>
      <c r="F4" s="47">
        <v>297.23</v>
      </c>
      <c r="G4" s="44"/>
      <c r="H4" s="48"/>
      <c r="I4" s="49"/>
    </row>
    <row r="5" s="34" customFormat="1" ht="28.35" customHeight="1" spans="1:9">
      <c r="A5" s="54">
        <v>2</v>
      </c>
      <c r="B5" s="43" t="s">
        <v>604</v>
      </c>
      <c r="C5" s="43" t="s">
        <v>605</v>
      </c>
      <c r="D5" s="42" t="s">
        <v>456</v>
      </c>
      <c r="E5" s="44" t="s">
        <v>457</v>
      </c>
      <c r="F5" s="47">
        <v>6.15</v>
      </c>
      <c r="G5" s="44"/>
      <c r="H5" s="48"/>
      <c r="I5" s="49"/>
    </row>
    <row r="6" s="34" customFormat="1" ht="28.35" customHeight="1" spans="1:9">
      <c r="A6" s="54">
        <v>3</v>
      </c>
      <c r="B6" s="43" t="s">
        <v>606</v>
      </c>
      <c r="C6" s="43" t="s">
        <v>607</v>
      </c>
      <c r="D6" s="42" t="s">
        <v>456</v>
      </c>
      <c r="E6" s="44" t="s">
        <v>457</v>
      </c>
      <c r="F6" s="47">
        <v>10</v>
      </c>
      <c r="G6" s="44"/>
      <c r="H6" s="48"/>
      <c r="I6" s="49"/>
    </row>
    <row r="7" s="34" customFormat="1" ht="28.35" customHeight="1" spans="1:9">
      <c r="A7" s="54">
        <v>4</v>
      </c>
      <c r="B7" s="43" t="s">
        <v>608</v>
      </c>
      <c r="C7" s="45" t="s">
        <v>609</v>
      </c>
      <c r="D7" s="42" t="s">
        <v>456</v>
      </c>
      <c r="E7" s="44" t="s">
        <v>457</v>
      </c>
      <c r="F7" s="47">
        <f>11*2</f>
        <v>22</v>
      </c>
      <c r="G7" s="44"/>
      <c r="H7" s="48"/>
      <c r="I7" s="49"/>
    </row>
    <row r="8" s="34" customFormat="1" ht="28.35" customHeight="1" spans="1:9">
      <c r="A8" s="54">
        <v>5</v>
      </c>
      <c r="B8" s="43" t="s">
        <v>610</v>
      </c>
      <c r="C8" s="45" t="s">
        <v>611</v>
      </c>
      <c r="D8" s="42" t="s">
        <v>456</v>
      </c>
      <c r="E8" s="44" t="s">
        <v>457</v>
      </c>
      <c r="F8" s="47">
        <v>10</v>
      </c>
      <c r="G8" s="60"/>
      <c r="H8" s="48"/>
      <c r="I8" s="49"/>
    </row>
    <row r="9" s="34" customFormat="1" ht="28.35" customHeight="1" spans="1:9">
      <c r="A9" s="54" t="s">
        <v>226</v>
      </c>
      <c r="B9" s="54" t="s">
        <v>227</v>
      </c>
      <c r="C9" s="48"/>
      <c r="D9" s="55"/>
      <c r="E9" s="55"/>
      <c r="F9" s="56"/>
      <c r="G9" s="57"/>
      <c r="H9" s="48">
        <f>SUM(H10:H16)</f>
        <v>0</v>
      </c>
      <c r="I9" s="49"/>
    </row>
    <row r="10" s="34" customFormat="1" ht="28.35" customHeight="1" spans="1:9">
      <c r="A10" s="42">
        <v>1</v>
      </c>
      <c r="B10" s="43" t="s">
        <v>612</v>
      </c>
      <c r="C10" s="43" t="s">
        <v>603</v>
      </c>
      <c r="D10" s="42" t="s">
        <v>456</v>
      </c>
      <c r="E10" s="44" t="s">
        <v>457</v>
      </c>
      <c r="F10" s="47">
        <v>10</v>
      </c>
      <c r="G10" s="44"/>
      <c r="H10" s="48"/>
      <c r="I10" s="49"/>
    </row>
    <row r="11" s="34" customFormat="1" ht="28.35" customHeight="1" spans="1:9">
      <c r="A11" s="42">
        <v>2</v>
      </c>
      <c r="B11" s="43" t="s">
        <v>613</v>
      </c>
      <c r="C11" s="43" t="s">
        <v>614</v>
      </c>
      <c r="D11" s="42" t="s">
        <v>456</v>
      </c>
      <c r="E11" s="44" t="s">
        <v>457</v>
      </c>
      <c r="F11" s="47">
        <v>150</v>
      </c>
      <c r="G11" s="44">
        <v>1000</v>
      </c>
      <c r="H11" s="48"/>
      <c r="I11" s="49" t="s">
        <v>615</v>
      </c>
    </row>
    <row r="12" s="34" customFormat="1" ht="28.35" customHeight="1" spans="1:9">
      <c r="A12" s="42">
        <v>3</v>
      </c>
      <c r="B12" s="43" t="s">
        <v>604</v>
      </c>
      <c r="C12" s="43" t="s">
        <v>605</v>
      </c>
      <c r="D12" s="42" t="s">
        <v>456</v>
      </c>
      <c r="E12" s="44" t="s">
        <v>457</v>
      </c>
      <c r="F12" s="47">
        <v>6.39</v>
      </c>
      <c r="G12" s="44"/>
      <c r="H12" s="62"/>
      <c r="I12" s="42"/>
    </row>
    <row r="13" s="34" customFormat="1" ht="28.35" customHeight="1" spans="1:9">
      <c r="A13" s="42">
        <v>4</v>
      </c>
      <c r="B13" s="43" t="s">
        <v>606</v>
      </c>
      <c r="C13" s="43" t="s">
        <v>607</v>
      </c>
      <c r="D13" s="42" t="s">
        <v>456</v>
      </c>
      <c r="E13" s="44" t="s">
        <v>457</v>
      </c>
      <c r="F13" s="47">
        <f>(6.2+5.7+8.8+2.1+6.6+8.8+6.6)*4.2</f>
        <v>188.16</v>
      </c>
      <c r="G13" s="44"/>
      <c r="H13" s="62"/>
      <c r="I13" s="42"/>
    </row>
    <row r="14" s="34" customFormat="1" ht="28.35" customHeight="1" spans="1:9">
      <c r="A14" s="42">
        <v>5</v>
      </c>
      <c r="B14" s="43" t="s">
        <v>608</v>
      </c>
      <c r="C14" s="45" t="s">
        <v>609</v>
      </c>
      <c r="D14" s="42" t="s">
        <v>456</v>
      </c>
      <c r="E14" s="44" t="s">
        <v>457</v>
      </c>
      <c r="F14" s="47">
        <f>14.1*2</f>
        <v>28.2</v>
      </c>
      <c r="G14" s="44"/>
      <c r="H14" s="62"/>
      <c r="I14" s="42"/>
    </row>
    <row r="15" s="34" customFormat="1" ht="28.35" customHeight="1" spans="1:9">
      <c r="A15" s="42">
        <v>6</v>
      </c>
      <c r="B15" s="43" t="s">
        <v>616</v>
      </c>
      <c r="C15" s="43" t="s">
        <v>605</v>
      </c>
      <c r="D15" s="42" t="s">
        <v>456</v>
      </c>
      <c r="E15" s="44" t="s">
        <v>457</v>
      </c>
      <c r="F15" s="47">
        <f>1.2*7</f>
        <v>8.4</v>
      </c>
      <c r="G15" s="44"/>
      <c r="H15" s="48"/>
      <c r="I15" s="49"/>
    </row>
    <row r="16" s="34" customFormat="1" ht="28.35" customHeight="1" spans="1:9">
      <c r="A16" s="42">
        <v>7</v>
      </c>
      <c r="B16" s="43" t="s">
        <v>610</v>
      </c>
      <c r="C16" s="45" t="s">
        <v>611</v>
      </c>
      <c r="D16" s="42" t="s">
        <v>456</v>
      </c>
      <c r="E16" s="44" t="s">
        <v>457</v>
      </c>
      <c r="F16" s="47">
        <v>10</v>
      </c>
      <c r="G16" s="60"/>
      <c r="H16" s="48"/>
      <c r="I16" s="49"/>
    </row>
    <row r="17" s="34" customFormat="1" ht="28.35" customHeight="1" spans="1:9">
      <c r="A17" s="54" t="s">
        <v>260</v>
      </c>
      <c r="B17" s="54" t="s">
        <v>261</v>
      </c>
      <c r="C17" s="48"/>
      <c r="D17" s="55"/>
      <c r="E17" s="55"/>
      <c r="F17" s="56"/>
      <c r="G17" s="57"/>
      <c r="H17" s="48">
        <f>SUM(H18:H22)</f>
        <v>0</v>
      </c>
      <c r="I17" s="49"/>
    </row>
    <row r="18" s="34" customFormat="1" ht="28.35" customHeight="1" spans="1:9">
      <c r="A18" s="54">
        <v>1</v>
      </c>
      <c r="B18" s="43" t="s">
        <v>602</v>
      </c>
      <c r="C18" s="43" t="s">
        <v>603</v>
      </c>
      <c r="D18" s="42" t="s">
        <v>456</v>
      </c>
      <c r="E18" s="44" t="s">
        <v>457</v>
      </c>
      <c r="F18" s="47">
        <v>172.96</v>
      </c>
      <c r="G18" s="44"/>
      <c r="H18" s="48"/>
      <c r="I18" s="49"/>
    </row>
    <row r="19" s="34" customFormat="1" ht="28.35" customHeight="1" spans="1:9">
      <c r="A19" s="54">
        <v>2</v>
      </c>
      <c r="B19" s="43" t="s">
        <v>604</v>
      </c>
      <c r="C19" s="43" t="s">
        <v>605</v>
      </c>
      <c r="D19" s="42" t="s">
        <v>456</v>
      </c>
      <c r="E19" s="44" t="s">
        <v>457</v>
      </c>
      <c r="F19" s="47">
        <v>13.7</v>
      </c>
      <c r="G19" s="44"/>
      <c r="H19" s="48"/>
      <c r="I19" s="49"/>
    </row>
    <row r="20" s="34" customFormat="1" ht="28.35" customHeight="1" spans="1:9">
      <c r="A20" s="54">
        <v>3</v>
      </c>
      <c r="B20" s="43" t="s">
        <v>606</v>
      </c>
      <c r="C20" s="43" t="s">
        <v>607</v>
      </c>
      <c r="D20" s="42" t="s">
        <v>456</v>
      </c>
      <c r="E20" s="44" t="s">
        <v>457</v>
      </c>
      <c r="F20" s="47">
        <f>(2.1+7.6+12+0)*4.2</f>
        <v>91.14</v>
      </c>
      <c r="G20" s="44"/>
      <c r="H20" s="48"/>
      <c r="I20" s="49"/>
    </row>
    <row r="21" s="34" customFormat="1" ht="28.35" customHeight="1" spans="1:9">
      <c r="A21" s="54">
        <v>4</v>
      </c>
      <c r="B21" s="43" t="s">
        <v>608</v>
      </c>
      <c r="C21" s="45" t="s">
        <v>609</v>
      </c>
      <c r="D21" s="42" t="s">
        <v>456</v>
      </c>
      <c r="E21" s="44" t="s">
        <v>457</v>
      </c>
      <c r="F21" s="47">
        <v>10</v>
      </c>
      <c r="G21" s="44"/>
      <c r="H21" s="48"/>
      <c r="I21" s="49"/>
    </row>
    <row r="22" s="34" customFormat="1" ht="28.35" customHeight="1" spans="1:9">
      <c r="A22" s="54">
        <v>5</v>
      </c>
      <c r="B22" s="43" t="s">
        <v>610</v>
      </c>
      <c r="C22" s="45" t="s">
        <v>611</v>
      </c>
      <c r="D22" s="42" t="s">
        <v>456</v>
      </c>
      <c r="E22" s="44" t="s">
        <v>457</v>
      </c>
      <c r="F22" s="47">
        <v>10</v>
      </c>
      <c r="G22" s="60"/>
      <c r="H22" s="48"/>
      <c r="I22" s="49"/>
    </row>
    <row r="23" s="34" customFormat="1" ht="28.35" customHeight="1" spans="1:9">
      <c r="A23" s="54" t="s">
        <v>265</v>
      </c>
      <c r="B23" s="54" t="s">
        <v>266</v>
      </c>
      <c r="C23" s="48"/>
      <c r="D23" s="55"/>
      <c r="E23" s="55"/>
      <c r="F23" s="56"/>
      <c r="G23" s="57"/>
      <c r="H23" s="48">
        <f>SUM(H24:H29)</f>
        <v>0</v>
      </c>
      <c r="I23" s="49"/>
    </row>
    <row r="24" s="34" customFormat="1" ht="28.35" customHeight="1" spans="1:9">
      <c r="A24" s="54">
        <v>1</v>
      </c>
      <c r="B24" s="43" t="s">
        <v>612</v>
      </c>
      <c r="C24" s="43" t="s">
        <v>603</v>
      </c>
      <c r="D24" s="42" t="s">
        <v>456</v>
      </c>
      <c r="E24" s="44" t="s">
        <v>457</v>
      </c>
      <c r="F24" s="47">
        <v>10</v>
      </c>
      <c r="G24" s="44"/>
      <c r="H24" s="42"/>
      <c r="I24" s="49"/>
    </row>
    <row r="25" s="34" customFormat="1" ht="28.35" customHeight="1" spans="1:9">
      <c r="A25" s="54">
        <v>2</v>
      </c>
      <c r="B25" s="43" t="s">
        <v>613</v>
      </c>
      <c r="C25" s="43" t="s">
        <v>614</v>
      </c>
      <c r="D25" s="42" t="s">
        <v>456</v>
      </c>
      <c r="E25" s="44" t="s">
        <v>457</v>
      </c>
      <c r="F25" s="47">
        <v>100</v>
      </c>
      <c r="G25" s="44">
        <v>1000</v>
      </c>
      <c r="H25" s="42"/>
      <c r="I25" s="49" t="s">
        <v>615</v>
      </c>
    </row>
    <row r="26" s="34" customFormat="1" ht="28.35" customHeight="1" spans="1:9">
      <c r="A26" s="54">
        <v>3</v>
      </c>
      <c r="B26" s="43" t="s">
        <v>616</v>
      </c>
      <c r="C26" s="43" t="s">
        <v>605</v>
      </c>
      <c r="D26" s="42" t="s">
        <v>456</v>
      </c>
      <c r="E26" s="44" t="s">
        <v>457</v>
      </c>
      <c r="F26" s="47">
        <f>1.2*9</f>
        <v>10.8</v>
      </c>
      <c r="G26" s="44"/>
      <c r="H26" s="42"/>
      <c r="I26" s="49"/>
    </row>
    <row r="27" s="34" customFormat="1" ht="28.35" customHeight="1" spans="1:9">
      <c r="A27" s="54">
        <v>4</v>
      </c>
      <c r="B27" s="43" t="s">
        <v>606</v>
      </c>
      <c r="C27" s="43" t="s">
        <v>607</v>
      </c>
      <c r="D27" s="42" t="s">
        <v>456</v>
      </c>
      <c r="E27" s="44" t="s">
        <v>457</v>
      </c>
      <c r="F27" s="47">
        <v>10</v>
      </c>
      <c r="G27" s="44"/>
      <c r="H27" s="42"/>
      <c r="I27" s="49"/>
    </row>
    <row r="28" s="34" customFormat="1" ht="28.35" customHeight="1" spans="1:9">
      <c r="A28" s="54">
        <v>5</v>
      </c>
      <c r="B28" s="43" t="s">
        <v>608</v>
      </c>
      <c r="C28" s="45" t="s">
        <v>609</v>
      </c>
      <c r="D28" s="42" t="s">
        <v>456</v>
      </c>
      <c r="E28" s="44" t="s">
        <v>457</v>
      </c>
      <c r="F28" s="47">
        <v>10</v>
      </c>
      <c r="G28" s="44"/>
      <c r="H28" s="42"/>
      <c r="I28" s="49"/>
    </row>
    <row r="29" s="34" customFormat="1" ht="28.35" customHeight="1" spans="1:9">
      <c r="A29" s="42">
        <v>6</v>
      </c>
      <c r="B29" s="43" t="s">
        <v>610</v>
      </c>
      <c r="C29" s="45" t="s">
        <v>611</v>
      </c>
      <c r="D29" s="42" t="s">
        <v>456</v>
      </c>
      <c r="E29" s="44" t="s">
        <v>457</v>
      </c>
      <c r="F29" s="47">
        <v>10</v>
      </c>
      <c r="G29" s="60"/>
      <c r="H29" s="63"/>
      <c r="I29" s="49"/>
    </row>
    <row r="30" s="34" customFormat="1" ht="28.35" customHeight="1" spans="1:9">
      <c r="A30" s="54" t="s">
        <v>267</v>
      </c>
      <c r="B30" s="54" t="s">
        <v>617</v>
      </c>
      <c r="C30" s="48"/>
      <c r="D30" s="55"/>
      <c r="E30" s="55"/>
      <c r="F30" s="56"/>
      <c r="G30" s="57"/>
      <c r="H30" s="48">
        <f>SUM(H31:H32)</f>
        <v>0</v>
      </c>
      <c r="I30" s="49"/>
    </row>
    <row r="31" s="34" customFormat="1" ht="28.35" customHeight="1" spans="1:9">
      <c r="A31" s="54">
        <v>1</v>
      </c>
      <c r="B31" s="43" t="s">
        <v>602</v>
      </c>
      <c r="C31" s="43" t="s">
        <v>603</v>
      </c>
      <c r="D31" s="42" t="s">
        <v>456</v>
      </c>
      <c r="E31" s="44" t="s">
        <v>457</v>
      </c>
      <c r="F31" s="47">
        <v>40</v>
      </c>
      <c r="G31" s="44"/>
      <c r="H31" s="46"/>
      <c r="I31" s="49"/>
    </row>
    <row r="32" s="34" customFormat="1" ht="28.35" customHeight="1" spans="1:9">
      <c r="A32" s="54">
        <v>2</v>
      </c>
      <c r="B32" s="43" t="s">
        <v>613</v>
      </c>
      <c r="C32" s="43" t="s">
        <v>614</v>
      </c>
      <c r="D32" s="42" t="s">
        <v>456</v>
      </c>
      <c r="E32" s="44" t="s">
        <v>457</v>
      </c>
      <c r="F32" s="47">
        <v>60</v>
      </c>
      <c r="G32" s="44">
        <v>1000</v>
      </c>
      <c r="H32" s="48"/>
      <c r="I32" s="49" t="s">
        <v>615</v>
      </c>
    </row>
    <row r="33" s="34" customFormat="1" ht="20.25" customHeight="1" spans="1:9">
      <c r="A33" s="54" t="s">
        <v>280</v>
      </c>
      <c r="B33" s="42" t="s">
        <v>310</v>
      </c>
      <c r="C33" s="43" t="s">
        <v>446</v>
      </c>
      <c r="D33" s="42"/>
      <c r="E33" s="44"/>
      <c r="F33" s="47"/>
      <c r="G33" s="44"/>
      <c r="H33" s="48">
        <f>H3+H9+H17+H23+H30</f>
        <v>0</v>
      </c>
      <c r="I33" s="49"/>
    </row>
  </sheetData>
  <mergeCells count="1">
    <mergeCell ref="A1:I1"/>
  </mergeCells>
  <printOptions horizontalCentered="1"/>
  <pageMargins left="0.551181102362205" right="0.551181102362205" top="0.78740157480315" bottom="0.78740157480315" header="0.511811023622047" footer="0.511811023622047"/>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76"/>
  <sheetViews>
    <sheetView view="pageBreakPreview" zoomScaleNormal="100" zoomScaleSheetLayoutView="100" workbookViewId="0">
      <pane xSplit="3" ySplit="2" topLeftCell="D24" activePane="bottomRight" state="frozen"/>
      <selection/>
      <selection pane="topRight"/>
      <selection pane="bottomLeft"/>
      <selection pane="bottomRight" activeCell="B24" sqref="B24:E24"/>
    </sheetView>
  </sheetViews>
  <sheetFormatPr defaultColWidth="8.875" defaultRowHeight="13.5"/>
  <cols>
    <col min="1" max="1" width="4.875" style="35" customWidth="1"/>
    <col min="2" max="2" width="37.5" style="35" customWidth="1"/>
    <col min="3" max="3" width="20.875" style="35" customWidth="1"/>
    <col min="4" max="4" width="8.25" style="35" customWidth="1"/>
    <col min="5" max="5" width="15" style="35" customWidth="1"/>
    <col min="6" max="6" width="7.625" style="36" customWidth="1"/>
    <col min="7" max="7" width="7.25" style="36" customWidth="1"/>
    <col min="8" max="8" width="9.125" style="36" customWidth="1"/>
  </cols>
  <sheetData>
    <row r="1" ht="28.35" customHeight="1" spans="1:9">
      <c r="A1" s="37" t="s">
        <v>618</v>
      </c>
      <c r="B1" s="37"/>
      <c r="C1" s="37"/>
      <c r="D1" s="37"/>
      <c r="E1" s="37"/>
      <c r="F1" s="37"/>
      <c r="G1" s="37"/>
      <c r="H1" s="37"/>
      <c r="I1" s="37"/>
    </row>
    <row r="2" s="34" customFormat="1" ht="28.35" customHeight="1" spans="1:9">
      <c r="A2" s="54" t="s">
        <v>3</v>
      </c>
      <c r="B2" s="54" t="s">
        <v>4</v>
      </c>
      <c r="C2" s="54" t="s">
        <v>141</v>
      </c>
      <c r="D2" s="54" t="s">
        <v>142</v>
      </c>
      <c r="E2" s="54" t="s">
        <v>143</v>
      </c>
      <c r="F2" s="49" t="s">
        <v>144</v>
      </c>
      <c r="G2" s="54" t="s">
        <v>145</v>
      </c>
      <c r="H2" s="48" t="s">
        <v>18</v>
      </c>
      <c r="I2" s="49" t="s">
        <v>8</v>
      </c>
    </row>
    <row r="3" s="34" customFormat="1" ht="28.35" customHeight="1" spans="1:9">
      <c r="A3" s="54" t="s">
        <v>146</v>
      </c>
      <c r="B3" s="54" t="s">
        <v>619</v>
      </c>
      <c r="C3" s="48"/>
      <c r="D3" s="55"/>
      <c r="E3" s="55"/>
      <c r="F3" s="56"/>
      <c r="G3" s="57"/>
      <c r="H3" s="48">
        <f>SUM(H4:H31)</f>
        <v>0</v>
      </c>
      <c r="I3" s="49"/>
    </row>
    <row r="4" s="34" customFormat="1" ht="28.35" customHeight="1" outlineLevel="1" spans="1:9">
      <c r="A4" s="44">
        <v>1</v>
      </c>
      <c r="B4" s="43" t="s">
        <v>620</v>
      </c>
      <c r="C4" s="43" t="s">
        <v>621</v>
      </c>
      <c r="D4" s="42" t="s">
        <v>152</v>
      </c>
      <c r="E4" s="44" t="s">
        <v>153</v>
      </c>
      <c r="F4" s="47">
        <v>1</v>
      </c>
      <c r="G4" s="44"/>
      <c r="H4" s="48"/>
      <c r="I4" s="49"/>
    </row>
    <row r="5" s="34" customFormat="1" ht="28.35" customHeight="1" outlineLevel="1" spans="1:9">
      <c r="A5" s="44">
        <v>2</v>
      </c>
      <c r="B5" s="43" t="s">
        <v>622</v>
      </c>
      <c r="C5" s="43" t="s">
        <v>621</v>
      </c>
      <c r="D5" s="42" t="s">
        <v>152</v>
      </c>
      <c r="E5" s="44" t="s">
        <v>153</v>
      </c>
      <c r="F5" s="47">
        <v>1</v>
      </c>
      <c r="G5" s="44"/>
      <c r="H5" s="48"/>
      <c r="I5" s="49"/>
    </row>
    <row r="6" s="34" customFormat="1" ht="28.35" customHeight="1" outlineLevel="1" spans="1:9">
      <c r="A6" s="44">
        <v>3</v>
      </c>
      <c r="B6" s="43" t="s">
        <v>623</v>
      </c>
      <c r="C6" s="43" t="s">
        <v>621</v>
      </c>
      <c r="D6" s="42" t="s">
        <v>152</v>
      </c>
      <c r="E6" s="44" t="s">
        <v>153</v>
      </c>
      <c r="F6" s="47">
        <v>1</v>
      </c>
      <c r="G6" s="44"/>
      <c r="H6" s="48"/>
      <c r="I6" s="49"/>
    </row>
    <row r="7" s="34" customFormat="1" ht="28.35" customHeight="1" outlineLevel="1" spans="1:9">
      <c r="A7" s="44">
        <v>4</v>
      </c>
      <c r="B7" s="43" t="s">
        <v>624</v>
      </c>
      <c r="C7" s="45" t="s">
        <v>621</v>
      </c>
      <c r="D7" s="42" t="s">
        <v>152</v>
      </c>
      <c r="E7" s="44" t="s">
        <v>153</v>
      </c>
      <c r="F7" s="47">
        <v>1</v>
      </c>
      <c r="G7" s="44"/>
      <c r="H7" s="48"/>
      <c r="I7" s="49"/>
    </row>
    <row r="8" s="34" customFormat="1" ht="28.35" customHeight="1" outlineLevel="1" spans="1:9">
      <c r="A8" s="44">
        <v>5</v>
      </c>
      <c r="B8" s="43" t="s">
        <v>625</v>
      </c>
      <c r="C8" s="43" t="s">
        <v>621</v>
      </c>
      <c r="D8" s="42" t="s">
        <v>152</v>
      </c>
      <c r="E8" s="44" t="s">
        <v>153</v>
      </c>
      <c r="F8" s="47">
        <v>1</v>
      </c>
      <c r="G8" s="44"/>
      <c r="H8" s="48"/>
      <c r="I8" s="49"/>
    </row>
    <row r="9" s="34" customFormat="1" ht="28.35" customHeight="1" outlineLevel="1" spans="1:9">
      <c r="A9" s="44">
        <v>6</v>
      </c>
      <c r="B9" s="43" t="s">
        <v>626</v>
      </c>
      <c r="C9" s="43" t="s">
        <v>621</v>
      </c>
      <c r="D9" s="42" t="s">
        <v>152</v>
      </c>
      <c r="E9" s="44" t="s">
        <v>153</v>
      </c>
      <c r="F9" s="47">
        <v>1</v>
      </c>
      <c r="G9" s="44"/>
      <c r="H9" s="48"/>
      <c r="I9" s="49"/>
    </row>
    <row r="10" s="34" customFormat="1" ht="28.35" customHeight="1" outlineLevel="1" spans="1:9">
      <c r="A10" s="44">
        <v>7</v>
      </c>
      <c r="B10" s="43" t="s">
        <v>627</v>
      </c>
      <c r="C10" s="43" t="s">
        <v>621</v>
      </c>
      <c r="D10" s="42" t="s">
        <v>152</v>
      </c>
      <c r="E10" s="44" t="s">
        <v>153</v>
      </c>
      <c r="F10" s="47">
        <v>1</v>
      </c>
      <c r="G10" s="44"/>
      <c r="H10" s="48"/>
      <c r="I10" s="49"/>
    </row>
    <row r="11" s="34" customFormat="1" ht="28.35" customHeight="1" outlineLevel="1" spans="1:9">
      <c r="A11" s="44">
        <v>8</v>
      </c>
      <c r="B11" s="43" t="s">
        <v>628</v>
      </c>
      <c r="C11" s="45" t="s">
        <v>621</v>
      </c>
      <c r="D11" s="42" t="s">
        <v>152</v>
      </c>
      <c r="E11" s="44" t="s">
        <v>153</v>
      </c>
      <c r="F11" s="47">
        <v>1</v>
      </c>
      <c r="G11" s="44"/>
      <c r="H11" s="48"/>
      <c r="I11" s="49"/>
    </row>
    <row r="12" s="34" customFormat="1" ht="28.35" customHeight="1" outlineLevel="1" spans="1:9">
      <c r="A12" s="44">
        <v>9</v>
      </c>
      <c r="B12" s="43" t="s">
        <v>629</v>
      </c>
      <c r="C12" s="43" t="s">
        <v>621</v>
      </c>
      <c r="D12" s="42" t="s">
        <v>152</v>
      </c>
      <c r="E12" s="44" t="s">
        <v>153</v>
      </c>
      <c r="F12" s="47">
        <v>1</v>
      </c>
      <c r="G12" s="44"/>
      <c r="H12" s="48"/>
      <c r="I12" s="49"/>
    </row>
    <row r="13" s="34" customFormat="1" ht="28.35" customHeight="1" outlineLevel="1" spans="1:9">
      <c r="A13" s="44">
        <v>10</v>
      </c>
      <c r="B13" s="43" t="s">
        <v>630</v>
      </c>
      <c r="C13" s="43" t="s">
        <v>621</v>
      </c>
      <c r="D13" s="42" t="s">
        <v>152</v>
      </c>
      <c r="E13" s="44" t="s">
        <v>153</v>
      </c>
      <c r="F13" s="47">
        <v>1</v>
      </c>
      <c r="G13" s="44"/>
      <c r="H13" s="48"/>
      <c r="I13" s="49"/>
    </row>
    <row r="14" s="34" customFormat="1" ht="28.35" customHeight="1" outlineLevel="1" spans="1:9">
      <c r="A14" s="44">
        <v>11</v>
      </c>
      <c r="B14" s="43" t="s">
        <v>631</v>
      </c>
      <c r="C14" s="43" t="s">
        <v>621</v>
      </c>
      <c r="D14" s="42" t="s">
        <v>152</v>
      </c>
      <c r="E14" s="44" t="s">
        <v>153</v>
      </c>
      <c r="F14" s="47">
        <v>1</v>
      </c>
      <c r="G14" s="44"/>
      <c r="H14" s="48"/>
      <c r="I14" s="49"/>
    </row>
    <row r="15" s="34" customFormat="1" ht="28.35" customHeight="1" outlineLevel="1" spans="1:9">
      <c r="A15" s="44">
        <v>12</v>
      </c>
      <c r="B15" s="43" t="s">
        <v>632</v>
      </c>
      <c r="C15" s="45" t="s">
        <v>621</v>
      </c>
      <c r="D15" s="42" t="s">
        <v>152</v>
      </c>
      <c r="E15" s="44" t="s">
        <v>153</v>
      </c>
      <c r="F15" s="47">
        <v>1</v>
      </c>
      <c r="G15" s="44"/>
      <c r="H15" s="48"/>
      <c r="I15" s="49"/>
    </row>
    <row r="16" s="34" customFormat="1" ht="28.35" customHeight="1" outlineLevel="1" spans="1:9">
      <c r="A16" s="44">
        <v>13</v>
      </c>
      <c r="B16" s="43" t="s">
        <v>633</v>
      </c>
      <c r="C16" s="43" t="s">
        <v>621</v>
      </c>
      <c r="D16" s="42" t="s">
        <v>152</v>
      </c>
      <c r="E16" s="44" t="s">
        <v>153</v>
      </c>
      <c r="F16" s="47">
        <v>1</v>
      </c>
      <c r="G16" s="44"/>
      <c r="H16" s="48"/>
      <c r="I16" s="49"/>
    </row>
    <row r="17" s="34" customFormat="1" ht="28.35" customHeight="1" outlineLevel="1" spans="1:9">
      <c r="A17" s="44">
        <v>14</v>
      </c>
      <c r="B17" s="43" t="s">
        <v>634</v>
      </c>
      <c r="C17" s="43" t="s">
        <v>635</v>
      </c>
      <c r="D17" s="42" t="s">
        <v>190</v>
      </c>
      <c r="E17" s="44" t="s">
        <v>191</v>
      </c>
      <c r="F17" s="47">
        <v>36</v>
      </c>
      <c r="G17" s="44"/>
      <c r="H17" s="48"/>
      <c r="I17" s="49"/>
    </row>
    <row r="18" s="34" customFormat="1" ht="28.35" customHeight="1" outlineLevel="1" spans="1:9">
      <c r="A18" s="44">
        <v>15</v>
      </c>
      <c r="B18" s="43" t="s">
        <v>636</v>
      </c>
      <c r="C18" s="43" t="s">
        <v>637</v>
      </c>
      <c r="D18" s="42" t="s">
        <v>190</v>
      </c>
      <c r="E18" s="44" t="s">
        <v>191</v>
      </c>
      <c r="F18" s="47">
        <v>60</v>
      </c>
      <c r="G18" s="44"/>
      <c r="H18" s="48"/>
      <c r="I18" s="49"/>
    </row>
    <row r="19" s="34" customFormat="1" ht="28.35" customHeight="1" outlineLevel="1" spans="1:9">
      <c r="A19" s="44">
        <v>16</v>
      </c>
      <c r="B19" s="43" t="s">
        <v>638</v>
      </c>
      <c r="C19" s="45" t="s">
        <v>637</v>
      </c>
      <c r="D19" s="42" t="s">
        <v>190</v>
      </c>
      <c r="E19" s="44" t="s">
        <v>191</v>
      </c>
      <c r="F19" s="47">
        <v>150</v>
      </c>
      <c r="G19" s="44"/>
      <c r="H19" s="48"/>
      <c r="I19" s="49"/>
    </row>
    <row r="20" s="34" customFormat="1" ht="28.35" customHeight="1" outlineLevel="1" spans="1:9">
      <c r="A20" s="44">
        <v>17</v>
      </c>
      <c r="B20" s="43" t="s">
        <v>639</v>
      </c>
      <c r="C20" s="43" t="s">
        <v>637</v>
      </c>
      <c r="D20" s="42" t="s">
        <v>190</v>
      </c>
      <c r="E20" s="44" t="s">
        <v>191</v>
      </c>
      <c r="F20" s="47">
        <v>120</v>
      </c>
      <c r="G20" s="44"/>
      <c r="H20" s="48"/>
      <c r="I20" s="49"/>
    </row>
    <row r="21" s="34" customFormat="1" ht="28.35" customHeight="1" outlineLevel="1" spans="1:9">
      <c r="A21" s="44">
        <v>18</v>
      </c>
      <c r="B21" s="43" t="s">
        <v>640</v>
      </c>
      <c r="C21" s="43" t="s">
        <v>637</v>
      </c>
      <c r="D21" s="42" t="s">
        <v>190</v>
      </c>
      <c r="E21" s="44" t="s">
        <v>191</v>
      </c>
      <c r="F21" s="47">
        <v>320</v>
      </c>
      <c r="G21" s="44"/>
      <c r="H21" s="48"/>
      <c r="I21" s="49"/>
    </row>
    <row r="22" s="34" customFormat="1" ht="28.35" customHeight="1" outlineLevel="1" spans="1:9">
      <c r="A22" s="44">
        <v>19</v>
      </c>
      <c r="B22" s="43" t="s">
        <v>641</v>
      </c>
      <c r="C22" s="43" t="s">
        <v>637</v>
      </c>
      <c r="D22" s="42" t="s">
        <v>190</v>
      </c>
      <c r="E22" s="44" t="s">
        <v>191</v>
      </c>
      <c r="F22" s="47">
        <v>32</v>
      </c>
      <c r="G22" s="44"/>
      <c r="H22" s="48"/>
      <c r="I22" s="49"/>
    </row>
    <row r="23" s="34" customFormat="1" ht="28.35" customHeight="1" outlineLevel="1" spans="1:9">
      <c r="A23" s="44">
        <v>20</v>
      </c>
      <c r="B23" s="43" t="s">
        <v>642</v>
      </c>
      <c r="C23" s="45" t="s">
        <v>637</v>
      </c>
      <c r="D23" s="42" t="s">
        <v>190</v>
      </c>
      <c r="E23" s="44" t="s">
        <v>191</v>
      </c>
      <c r="F23" s="47">
        <v>160</v>
      </c>
      <c r="G23" s="44"/>
      <c r="H23" s="48"/>
      <c r="I23" s="49"/>
    </row>
    <row r="24" s="34" customFormat="1" ht="28.35" customHeight="1" outlineLevel="1" spans="1:9">
      <c r="A24" s="44">
        <v>21</v>
      </c>
      <c r="B24" s="43" t="s">
        <v>643</v>
      </c>
      <c r="C24" s="43" t="s">
        <v>637</v>
      </c>
      <c r="D24" s="42" t="s">
        <v>190</v>
      </c>
      <c r="E24" s="44" t="s">
        <v>191</v>
      </c>
      <c r="F24" s="47">
        <v>416</v>
      </c>
      <c r="G24" s="44"/>
      <c r="H24" s="48"/>
      <c r="I24" s="49"/>
    </row>
    <row r="25" s="34" customFormat="1" ht="28.35" customHeight="1" outlineLevel="1" spans="1:9">
      <c r="A25" s="44">
        <v>22</v>
      </c>
      <c r="B25" s="43" t="s">
        <v>644</v>
      </c>
      <c r="C25" s="43" t="s">
        <v>637</v>
      </c>
      <c r="D25" s="42" t="s">
        <v>190</v>
      </c>
      <c r="E25" s="44" t="s">
        <v>191</v>
      </c>
      <c r="F25" s="47">
        <v>640</v>
      </c>
      <c r="G25" s="44"/>
      <c r="H25" s="48"/>
      <c r="I25" s="49"/>
    </row>
    <row r="26" s="34" customFormat="1" ht="28.35" customHeight="1" outlineLevel="1" spans="1:9">
      <c r="A26" s="44">
        <v>23</v>
      </c>
      <c r="B26" s="43" t="s">
        <v>645</v>
      </c>
      <c r="C26" s="43" t="s">
        <v>637</v>
      </c>
      <c r="D26" s="42" t="s">
        <v>190</v>
      </c>
      <c r="E26" s="44" t="s">
        <v>191</v>
      </c>
      <c r="F26" s="47">
        <v>560</v>
      </c>
      <c r="G26" s="44"/>
      <c r="H26" s="48"/>
      <c r="I26" s="49"/>
    </row>
    <row r="27" s="34" customFormat="1" ht="28.35" customHeight="1" outlineLevel="1" spans="1:9">
      <c r="A27" s="44">
        <v>24</v>
      </c>
      <c r="B27" s="43" t="s">
        <v>646</v>
      </c>
      <c r="C27" s="45" t="s">
        <v>637</v>
      </c>
      <c r="D27" s="42" t="s">
        <v>190</v>
      </c>
      <c r="E27" s="44" t="s">
        <v>191</v>
      </c>
      <c r="F27" s="47">
        <v>360</v>
      </c>
      <c r="G27" s="44"/>
      <c r="H27" s="48"/>
      <c r="I27" s="49"/>
    </row>
    <row r="28" s="34" customFormat="1" ht="28.35" customHeight="1" outlineLevel="1" spans="1:9">
      <c r="A28" s="44">
        <v>25</v>
      </c>
      <c r="B28" s="43" t="s">
        <v>647</v>
      </c>
      <c r="C28" s="43" t="s">
        <v>648</v>
      </c>
      <c r="D28" s="42" t="s">
        <v>190</v>
      </c>
      <c r="E28" s="44" t="s">
        <v>191</v>
      </c>
      <c r="F28" s="47">
        <v>66</v>
      </c>
      <c r="G28" s="44"/>
      <c r="H28" s="48"/>
      <c r="I28" s="49"/>
    </row>
    <row r="29" s="34" customFormat="1" ht="28.35" customHeight="1" outlineLevel="1" spans="1:9">
      <c r="A29" s="44">
        <v>26</v>
      </c>
      <c r="B29" s="43" t="s">
        <v>649</v>
      </c>
      <c r="C29" s="43" t="s">
        <v>648</v>
      </c>
      <c r="D29" s="42" t="s">
        <v>190</v>
      </c>
      <c r="E29" s="44" t="s">
        <v>191</v>
      </c>
      <c r="F29" s="47">
        <v>110</v>
      </c>
      <c r="G29" s="44"/>
      <c r="H29" s="48"/>
      <c r="I29" s="49"/>
    </row>
    <row r="30" s="34" customFormat="1" ht="28.35" customHeight="1" outlineLevel="1" spans="1:9">
      <c r="A30" s="44">
        <v>27</v>
      </c>
      <c r="B30" s="43" t="s">
        <v>650</v>
      </c>
      <c r="C30" s="43" t="s">
        <v>648</v>
      </c>
      <c r="D30" s="42" t="s">
        <v>190</v>
      </c>
      <c r="E30" s="44" t="s">
        <v>191</v>
      </c>
      <c r="F30" s="47">
        <v>72</v>
      </c>
      <c r="G30" s="44"/>
      <c r="H30" s="48"/>
      <c r="I30" s="49"/>
    </row>
    <row r="31" s="34" customFormat="1" ht="28.35" customHeight="1" outlineLevel="1" spans="1:9">
      <c r="A31" s="44">
        <v>28</v>
      </c>
      <c r="B31" s="43" t="s">
        <v>651</v>
      </c>
      <c r="C31" s="45" t="s">
        <v>648</v>
      </c>
      <c r="D31" s="42" t="s">
        <v>190</v>
      </c>
      <c r="E31" s="44" t="s">
        <v>191</v>
      </c>
      <c r="F31" s="47">
        <v>480</v>
      </c>
      <c r="G31" s="44"/>
      <c r="H31" s="48"/>
      <c r="I31" s="49"/>
    </row>
    <row r="32" s="34" customFormat="1" ht="28.35" customHeight="1" spans="1:9">
      <c r="A32" s="54" t="s">
        <v>226</v>
      </c>
      <c r="B32" s="54" t="s">
        <v>652</v>
      </c>
      <c r="C32" s="48"/>
      <c r="D32" s="55"/>
      <c r="E32" s="55"/>
      <c r="F32" s="56"/>
      <c r="G32" s="57"/>
      <c r="H32" s="48">
        <f>SUM(H33:H58)</f>
        <v>0</v>
      </c>
      <c r="I32" s="49"/>
    </row>
    <row r="33" s="34" customFormat="1" ht="28.35" customHeight="1" outlineLevel="1" spans="1:9">
      <c r="A33" s="44">
        <v>1</v>
      </c>
      <c r="B33" s="43" t="s">
        <v>653</v>
      </c>
      <c r="C33" s="43" t="s">
        <v>621</v>
      </c>
      <c r="D33" s="42" t="s">
        <v>152</v>
      </c>
      <c r="E33" s="44" t="s">
        <v>153</v>
      </c>
      <c r="F33" s="47">
        <v>1</v>
      </c>
      <c r="G33" s="44"/>
      <c r="H33" s="48"/>
      <c r="I33" s="49"/>
    </row>
    <row r="34" s="34" customFormat="1" ht="28.35" customHeight="1" outlineLevel="1" spans="1:9">
      <c r="A34" s="44">
        <v>2</v>
      </c>
      <c r="B34" s="43" t="s">
        <v>654</v>
      </c>
      <c r="C34" s="43" t="s">
        <v>621</v>
      </c>
      <c r="D34" s="42" t="s">
        <v>152</v>
      </c>
      <c r="E34" s="44" t="s">
        <v>153</v>
      </c>
      <c r="F34" s="47">
        <v>1</v>
      </c>
      <c r="G34" s="44"/>
      <c r="H34" s="48"/>
      <c r="I34" s="49"/>
    </row>
    <row r="35" s="34" customFormat="1" ht="28.35" customHeight="1" outlineLevel="1" spans="1:9">
      <c r="A35" s="44">
        <v>3</v>
      </c>
      <c r="B35" s="43" t="s">
        <v>620</v>
      </c>
      <c r="C35" s="43" t="s">
        <v>621</v>
      </c>
      <c r="D35" s="42" t="s">
        <v>152</v>
      </c>
      <c r="E35" s="44" t="s">
        <v>153</v>
      </c>
      <c r="F35" s="47">
        <v>1</v>
      </c>
      <c r="G35" s="44"/>
      <c r="H35" s="48"/>
      <c r="I35" s="49"/>
    </row>
    <row r="36" s="34" customFormat="1" ht="28.35" customHeight="1" outlineLevel="1" spans="1:9">
      <c r="A36" s="44">
        <v>4</v>
      </c>
      <c r="B36" s="43" t="s">
        <v>622</v>
      </c>
      <c r="C36" s="45" t="s">
        <v>621</v>
      </c>
      <c r="D36" s="42" t="s">
        <v>152</v>
      </c>
      <c r="E36" s="44" t="s">
        <v>153</v>
      </c>
      <c r="F36" s="47">
        <v>1</v>
      </c>
      <c r="G36" s="44"/>
      <c r="H36" s="48"/>
      <c r="I36" s="49"/>
    </row>
    <row r="37" s="34" customFormat="1" ht="28.35" customHeight="1" outlineLevel="1" spans="1:9">
      <c r="A37" s="44">
        <v>5</v>
      </c>
      <c r="B37" s="43" t="s">
        <v>623</v>
      </c>
      <c r="C37" s="43" t="s">
        <v>621</v>
      </c>
      <c r="D37" s="42" t="s">
        <v>152</v>
      </c>
      <c r="E37" s="44" t="s">
        <v>153</v>
      </c>
      <c r="F37" s="47">
        <v>1</v>
      </c>
      <c r="G37" s="44"/>
      <c r="H37" s="48"/>
      <c r="I37" s="49"/>
    </row>
    <row r="38" s="34" customFormat="1" ht="28.35" customHeight="1" outlineLevel="1" spans="1:9">
      <c r="A38" s="44">
        <v>6</v>
      </c>
      <c r="B38" s="43" t="s">
        <v>624</v>
      </c>
      <c r="C38" s="43" t="s">
        <v>621</v>
      </c>
      <c r="D38" s="42" t="s">
        <v>152</v>
      </c>
      <c r="E38" s="44" t="s">
        <v>153</v>
      </c>
      <c r="F38" s="47">
        <v>1</v>
      </c>
      <c r="G38" s="44"/>
      <c r="H38" s="48"/>
      <c r="I38" s="49"/>
    </row>
    <row r="39" s="34" customFormat="1" ht="28.35" customHeight="1" outlineLevel="1" spans="1:9">
      <c r="A39" s="44">
        <v>7</v>
      </c>
      <c r="B39" s="43" t="s">
        <v>655</v>
      </c>
      <c r="C39" s="43" t="s">
        <v>621</v>
      </c>
      <c r="D39" s="42" t="s">
        <v>152</v>
      </c>
      <c r="E39" s="44" t="s">
        <v>153</v>
      </c>
      <c r="F39" s="47">
        <v>1</v>
      </c>
      <c r="G39" s="44"/>
      <c r="H39" s="48"/>
      <c r="I39" s="49"/>
    </row>
    <row r="40" s="34" customFormat="1" ht="28.35" customHeight="1" outlineLevel="1" spans="1:9">
      <c r="A40" s="44">
        <v>8</v>
      </c>
      <c r="B40" s="43" t="s">
        <v>656</v>
      </c>
      <c r="C40" s="45" t="s">
        <v>621</v>
      </c>
      <c r="D40" s="42" t="s">
        <v>152</v>
      </c>
      <c r="E40" s="44" t="s">
        <v>153</v>
      </c>
      <c r="F40" s="47">
        <v>1</v>
      </c>
      <c r="G40" s="44"/>
      <c r="H40" s="48"/>
      <c r="I40" s="49"/>
    </row>
    <row r="41" s="34" customFormat="1" ht="28.35" customHeight="1" outlineLevel="1" spans="1:9">
      <c r="A41" s="44">
        <v>9</v>
      </c>
      <c r="B41" s="43" t="s">
        <v>657</v>
      </c>
      <c r="C41" s="43" t="s">
        <v>621</v>
      </c>
      <c r="D41" s="42" t="s">
        <v>152</v>
      </c>
      <c r="E41" s="44" t="s">
        <v>153</v>
      </c>
      <c r="F41" s="47">
        <v>1</v>
      </c>
      <c r="G41" s="44"/>
      <c r="H41" s="48"/>
      <c r="I41" s="49"/>
    </row>
    <row r="42" s="34" customFormat="1" ht="28.35" customHeight="1" outlineLevel="1" spans="1:9">
      <c r="A42" s="44">
        <v>10</v>
      </c>
      <c r="B42" s="43" t="s">
        <v>628</v>
      </c>
      <c r="C42" s="43" t="s">
        <v>621</v>
      </c>
      <c r="D42" s="42" t="s">
        <v>152</v>
      </c>
      <c r="E42" s="44" t="s">
        <v>153</v>
      </c>
      <c r="F42" s="47">
        <v>1</v>
      </c>
      <c r="G42" s="44"/>
      <c r="H42" s="48"/>
      <c r="I42" s="49"/>
    </row>
    <row r="43" s="34" customFormat="1" ht="28.35" customHeight="1" outlineLevel="1" spans="1:9">
      <c r="A43" s="44">
        <v>11</v>
      </c>
      <c r="B43" s="43" t="s">
        <v>629</v>
      </c>
      <c r="C43" s="43" t="s">
        <v>621</v>
      </c>
      <c r="D43" s="42" t="s">
        <v>152</v>
      </c>
      <c r="E43" s="44" t="s">
        <v>153</v>
      </c>
      <c r="F43" s="47">
        <v>1</v>
      </c>
      <c r="G43" s="44"/>
      <c r="H43" s="48"/>
      <c r="I43" s="49"/>
    </row>
    <row r="44" s="34" customFormat="1" ht="28.35" customHeight="1" outlineLevel="1" spans="1:9">
      <c r="A44" s="44">
        <v>12</v>
      </c>
      <c r="B44" s="43" t="s">
        <v>630</v>
      </c>
      <c r="C44" s="45" t="s">
        <v>621</v>
      </c>
      <c r="D44" s="42" t="s">
        <v>152</v>
      </c>
      <c r="E44" s="44" t="s">
        <v>153</v>
      </c>
      <c r="F44" s="47">
        <v>1</v>
      </c>
      <c r="G44" s="44"/>
      <c r="H44" s="48"/>
      <c r="I44" s="49"/>
    </row>
    <row r="45" s="34" customFormat="1" ht="28.35" customHeight="1" outlineLevel="1" spans="1:9">
      <c r="A45" s="44">
        <v>13</v>
      </c>
      <c r="B45" s="43" t="s">
        <v>658</v>
      </c>
      <c r="C45" s="43" t="s">
        <v>621</v>
      </c>
      <c r="D45" s="42" t="s">
        <v>152</v>
      </c>
      <c r="E45" s="44" t="s">
        <v>153</v>
      </c>
      <c r="F45" s="47">
        <v>1</v>
      </c>
      <c r="G45" s="44"/>
      <c r="H45" s="48"/>
      <c r="I45" s="49"/>
    </row>
    <row r="46" s="34" customFormat="1" ht="28.35" customHeight="1" outlineLevel="1" spans="1:9">
      <c r="A46" s="44">
        <v>14</v>
      </c>
      <c r="B46" s="43" t="s">
        <v>659</v>
      </c>
      <c r="C46" s="43" t="s">
        <v>621</v>
      </c>
      <c r="D46" s="42" t="s">
        <v>152</v>
      </c>
      <c r="E46" s="44" t="s">
        <v>153</v>
      </c>
      <c r="F46" s="47">
        <v>1</v>
      </c>
      <c r="G46" s="44"/>
      <c r="H46" s="48"/>
      <c r="I46" s="49"/>
    </row>
    <row r="47" s="34" customFormat="1" ht="28.35" customHeight="1" outlineLevel="1" spans="1:9">
      <c r="A47" s="44">
        <v>15</v>
      </c>
      <c r="B47" s="43" t="s">
        <v>634</v>
      </c>
      <c r="C47" s="43" t="s">
        <v>635</v>
      </c>
      <c r="D47" s="42" t="s">
        <v>190</v>
      </c>
      <c r="E47" s="44" t="s">
        <v>191</v>
      </c>
      <c r="F47" s="47">
        <v>36</v>
      </c>
      <c r="G47" s="44"/>
      <c r="H47" s="48"/>
      <c r="I47" s="49"/>
    </row>
    <row r="48" s="34" customFormat="1" ht="28.35" customHeight="1" outlineLevel="1" spans="1:9">
      <c r="A48" s="44">
        <v>16</v>
      </c>
      <c r="B48" s="43" t="s">
        <v>638</v>
      </c>
      <c r="C48" s="45" t="s">
        <v>637</v>
      </c>
      <c r="D48" s="42" t="s">
        <v>190</v>
      </c>
      <c r="E48" s="44" t="s">
        <v>191</v>
      </c>
      <c r="F48" s="47">
        <v>120</v>
      </c>
      <c r="G48" s="44"/>
      <c r="H48" s="48"/>
      <c r="I48" s="49"/>
    </row>
    <row r="49" s="34" customFormat="1" ht="28.35" customHeight="1" outlineLevel="1" spans="1:9">
      <c r="A49" s="44">
        <v>17</v>
      </c>
      <c r="B49" s="43" t="s">
        <v>639</v>
      </c>
      <c r="C49" s="43" t="s">
        <v>637</v>
      </c>
      <c r="D49" s="42" t="s">
        <v>190</v>
      </c>
      <c r="E49" s="44" t="s">
        <v>191</v>
      </c>
      <c r="F49" s="47">
        <v>60</v>
      </c>
      <c r="G49" s="44"/>
      <c r="H49" s="48"/>
      <c r="I49" s="49"/>
    </row>
    <row r="50" s="34" customFormat="1" ht="28.35" customHeight="1" outlineLevel="1" spans="1:9">
      <c r="A50" s="44">
        <v>18</v>
      </c>
      <c r="B50" s="43" t="s">
        <v>640</v>
      </c>
      <c r="C50" s="43" t="s">
        <v>637</v>
      </c>
      <c r="D50" s="42" t="s">
        <v>190</v>
      </c>
      <c r="E50" s="44" t="s">
        <v>191</v>
      </c>
      <c r="F50" s="47">
        <v>160</v>
      </c>
      <c r="G50" s="44"/>
      <c r="H50" s="48"/>
      <c r="I50" s="49"/>
    </row>
    <row r="51" s="34" customFormat="1" ht="28.35" customHeight="1" outlineLevel="1" spans="1:9">
      <c r="A51" s="44">
        <v>19</v>
      </c>
      <c r="B51" s="43" t="s">
        <v>642</v>
      </c>
      <c r="C51" s="43" t="s">
        <v>637</v>
      </c>
      <c r="D51" s="42" t="s">
        <v>190</v>
      </c>
      <c r="E51" s="44" t="s">
        <v>191</v>
      </c>
      <c r="F51" s="47">
        <v>160</v>
      </c>
      <c r="G51" s="44"/>
      <c r="H51" s="48"/>
      <c r="I51" s="49"/>
    </row>
    <row r="52" s="34" customFormat="1" ht="28.35" customHeight="1" outlineLevel="1" spans="1:9">
      <c r="A52" s="44">
        <v>20</v>
      </c>
      <c r="B52" s="43" t="s">
        <v>643</v>
      </c>
      <c r="C52" s="45" t="s">
        <v>637</v>
      </c>
      <c r="D52" s="42" t="s">
        <v>190</v>
      </c>
      <c r="E52" s="44" t="s">
        <v>191</v>
      </c>
      <c r="F52" s="47">
        <v>416</v>
      </c>
      <c r="G52" s="44"/>
      <c r="H52" s="48"/>
      <c r="I52" s="49"/>
    </row>
    <row r="53" s="34" customFormat="1" ht="28.35" customHeight="1" outlineLevel="1" spans="1:9">
      <c r="A53" s="44">
        <v>21</v>
      </c>
      <c r="B53" s="43" t="s">
        <v>644</v>
      </c>
      <c r="C53" s="43" t="s">
        <v>637</v>
      </c>
      <c r="D53" s="42" t="s">
        <v>190</v>
      </c>
      <c r="E53" s="44" t="s">
        <v>191</v>
      </c>
      <c r="F53" s="47">
        <v>580</v>
      </c>
      <c r="G53" s="44"/>
      <c r="H53" s="48"/>
      <c r="I53" s="49"/>
    </row>
    <row r="54" s="34" customFormat="1" ht="28.35" customHeight="1" outlineLevel="1" spans="1:9">
      <c r="A54" s="44">
        <v>22</v>
      </c>
      <c r="B54" s="43" t="s">
        <v>645</v>
      </c>
      <c r="C54" s="43" t="s">
        <v>637</v>
      </c>
      <c r="D54" s="42" t="s">
        <v>190</v>
      </c>
      <c r="E54" s="44" t="s">
        <v>191</v>
      </c>
      <c r="F54" s="47">
        <v>490</v>
      </c>
      <c r="G54" s="44"/>
      <c r="H54" s="48"/>
      <c r="I54" s="49"/>
    </row>
    <row r="55" s="34" customFormat="1" ht="28.35" customHeight="1" outlineLevel="1" spans="1:9">
      <c r="A55" s="44">
        <v>23</v>
      </c>
      <c r="B55" s="43" t="s">
        <v>646</v>
      </c>
      <c r="C55" s="43" t="s">
        <v>637</v>
      </c>
      <c r="D55" s="42" t="s">
        <v>190</v>
      </c>
      <c r="E55" s="44" t="s">
        <v>191</v>
      </c>
      <c r="F55" s="47">
        <v>320</v>
      </c>
      <c r="G55" s="44"/>
      <c r="H55" s="48"/>
      <c r="I55" s="49"/>
    </row>
    <row r="56" s="34" customFormat="1" ht="28.35" customHeight="1" outlineLevel="1" spans="1:9">
      <c r="A56" s="44">
        <v>24</v>
      </c>
      <c r="B56" s="43" t="s">
        <v>649</v>
      </c>
      <c r="C56" s="45" t="s">
        <v>648</v>
      </c>
      <c r="D56" s="42" t="s">
        <v>190</v>
      </c>
      <c r="E56" s="44" t="s">
        <v>191</v>
      </c>
      <c r="F56" s="47">
        <v>172</v>
      </c>
      <c r="G56" s="44"/>
      <c r="H56" s="48"/>
      <c r="I56" s="49"/>
    </row>
    <row r="57" s="34" customFormat="1" ht="28.35" customHeight="1" outlineLevel="1" spans="1:9">
      <c r="A57" s="44">
        <v>25</v>
      </c>
      <c r="B57" s="43" t="s">
        <v>650</v>
      </c>
      <c r="C57" s="43" t="s">
        <v>648</v>
      </c>
      <c r="D57" s="42" t="s">
        <v>190</v>
      </c>
      <c r="E57" s="44" t="s">
        <v>191</v>
      </c>
      <c r="F57" s="47">
        <v>88</v>
      </c>
      <c r="G57" s="44"/>
      <c r="H57" s="48"/>
      <c r="I57" s="49"/>
    </row>
    <row r="58" s="34" customFormat="1" ht="28.35" customHeight="1" outlineLevel="1" spans="1:9">
      <c r="A58" s="44">
        <v>26</v>
      </c>
      <c r="B58" s="43" t="s">
        <v>651</v>
      </c>
      <c r="C58" s="43" t="s">
        <v>648</v>
      </c>
      <c r="D58" s="42" t="s">
        <v>190</v>
      </c>
      <c r="E58" s="44" t="s">
        <v>191</v>
      </c>
      <c r="F58" s="47">
        <v>395</v>
      </c>
      <c r="G58" s="44"/>
      <c r="H58" s="48"/>
      <c r="I58" s="49"/>
    </row>
    <row r="59" s="34" customFormat="1" ht="28.35" customHeight="1" spans="1:9">
      <c r="A59" s="54" t="s">
        <v>260</v>
      </c>
      <c r="B59" s="54" t="s">
        <v>660</v>
      </c>
      <c r="C59" s="43"/>
      <c r="D59" s="42"/>
      <c r="E59" s="58"/>
      <c r="F59" s="49"/>
      <c r="G59" s="54"/>
      <c r="H59" s="48">
        <f>SUM(H60:H75)</f>
        <v>0</v>
      </c>
      <c r="I59" s="49"/>
    </row>
    <row r="60" s="34" customFormat="1" ht="28.35" customHeight="1" outlineLevel="1" spans="1:9">
      <c r="A60" s="44">
        <v>1</v>
      </c>
      <c r="B60" s="43" t="s">
        <v>645</v>
      </c>
      <c r="C60" s="43" t="s">
        <v>637</v>
      </c>
      <c r="D60" s="42" t="s">
        <v>190</v>
      </c>
      <c r="E60" s="44" t="s">
        <v>191</v>
      </c>
      <c r="F60" s="47">
        <f>86*2+60*2</f>
        <v>292</v>
      </c>
      <c r="G60" s="44"/>
      <c r="H60" s="48"/>
      <c r="I60" s="49"/>
    </row>
    <row r="61" s="34" customFormat="1" ht="28.35" customHeight="1" outlineLevel="1" spans="1:9">
      <c r="A61" s="44">
        <v>2</v>
      </c>
      <c r="B61" s="43" t="s">
        <v>661</v>
      </c>
      <c r="C61" s="43" t="s">
        <v>648</v>
      </c>
      <c r="D61" s="42" t="s">
        <v>190</v>
      </c>
      <c r="E61" s="44" t="s">
        <v>191</v>
      </c>
      <c r="F61" s="47">
        <v>48</v>
      </c>
      <c r="G61" s="44"/>
      <c r="H61" s="48"/>
      <c r="I61" s="49"/>
    </row>
    <row r="62" s="34" customFormat="1" ht="28.35" customHeight="1" outlineLevel="1" spans="1:9">
      <c r="A62" s="44">
        <v>3</v>
      </c>
      <c r="B62" s="43" t="s">
        <v>662</v>
      </c>
      <c r="C62" s="43" t="s">
        <v>637</v>
      </c>
      <c r="D62" s="42" t="s">
        <v>190</v>
      </c>
      <c r="E62" s="44" t="s">
        <v>191</v>
      </c>
      <c r="F62" s="47">
        <f>126+60*2</f>
        <v>246</v>
      </c>
      <c r="G62" s="44"/>
      <c r="H62" s="48"/>
      <c r="I62" s="49"/>
    </row>
    <row r="63" s="34" customFormat="1" ht="28.35" customHeight="1" outlineLevel="1" spans="1:9">
      <c r="A63" s="44">
        <v>4</v>
      </c>
      <c r="B63" s="43" t="s">
        <v>663</v>
      </c>
      <c r="C63" s="45" t="s">
        <v>648</v>
      </c>
      <c r="D63" s="42" t="s">
        <v>190</v>
      </c>
      <c r="E63" s="44" t="s">
        <v>191</v>
      </c>
      <c r="F63" s="47">
        <v>24</v>
      </c>
      <c r="G63" s="44"/>
      <c r="H63" s="48"/>
      <c r="I63" s="49"/>
    </row>
    <row r="64" s="34" customFormat="1" ht="28.35" customHeight="1" outlineLevel="1" spans="1:9">
      <c r="A64" s="44">
        <v>5</v>
      </c>
      <c r="B64" s="43" t="s">
        <v>664</v>
      </c>
      <c r="C64" s="43" t="s">
        <v>635</v>
      </c>
      <c r="D64" s="42" t="s">
        <v>190</v>
      </c>
      <c r="E64" s="44" t="s">
        <v>191</v>
      </c>
      <c r="F64" s="47">
        <v>36</v>
      </c>
      <c r="G64" s="44"/>
      <c r="H64" s="48"/>
      <c r="I64" s="49"/>
    </row>
    <row r="65" s="34" customFormat="1" ht="28.35" customHeight="1" outlineLevel="1" spans="1:9">
      <c r="A65" s="44">
        <v>6</v>
      </c>
      <c r="B65" s="43" t="s">
        <v>665</v>
      </c>
      <c r="C65" s="43" t="s">
        <v>635</v>
      </c>
      <c r="D65" s="42" t="s">
        <v>190</v>
      </c>
      <c r="E65" s="44" t="s">
        <v>191</v>
      </c>
      <c r="F65" s="47">
        <v>32</v>
      </c>
      <c r="G65" s="44"/>
      <c r="H65" s="48"/>
      <c r="I65" s="49"/>
    </row>
    <row r="66" s="34" customFormat="1" ht="28.35" customHeight="1" outlineLevel="1" spans="1:9">
      <c r="A66" s="44">
        <v>7</v>
      </c>
      <c r="B66" s="43" t="s">
        <v>666</v>
      </c>
      <c r="C66" s="43" t="s">
        <v>637</v>
      </c>
      <c r="D66" s="42" t="s">
        <v>190</v>
      </c>
      <c r="E66" s="44" t="s">
        <v>191</v>
      </c>
      <c r="F66" s="47">
        <v>16</v>
      </c>
      <c r="G66" s="44"/>
      <c r="H66" s="48"/>
      <c r="I66" s="49" t="s">
        <v>615</v>
      </c>
    </row>
    <row r="67" s="34" customFormat="1" ht="28.35" customHeight="1" outlineLevel="1" spans="1:9">
      <c r="A67" s="44">
        <v>8</v>
      </c>
      <c r="B67" s="43" t="s">
        <v>667</v>
      </c>
      <c r="C67" s="45" t="s">
        <v>621</v>
      </c>
      <c r="D67" s="42" t="s">
        <v>152</v>
      </c>
      <c r="E67" s="44" t="s">
        <v>153</v>
      </c>
      <c r="F67" s="47">
        <v>1</v>
      </c>
      <c r="G67" s="44"/>
      <c r="H67" s="48"/>
      <c r="I67" s="49"/>
    </row>
    <row r="68" s="34" customFormat="1" ht="28.35" customHeight="1" outlineLevel="1" spans="1:9">
      <c r="A68" s="44">
        <v>9</v>
      </c>
      <c r="B68" s="43" t="s">
        <v>668</v>
      </c>
      <c r="C68" s="43" t="s">
        <v>621</v>
      </c>
      <c r="D68" s="42" t="s">
        <v>152</v>
      </c>
      <c r="E68" s="44" t="s">
        <v>153</v>
      </c>
      <c r="F68" s="47">
        <v>1</v>
      </c>
      <c r="G68" s="44"/>
      <c r="H68" s="48"/>
      <c r="I68" s="49"/>
    </row>
    <row r="69" s="34" customFormat="1" ht="28.35" customHeight="1" outlineLevel="1" spans="1:9">
      <c r="A69" s="44">
        <v>10</v>
      </c>
      <c r="B69" s="43" t="s">
        <v>669</v>
      </c>
      <c r="C69" s="43" t="s">
        <v>621</v>
      </c>
      <c r="D69" s="42" t="s">
        <v>152</v>
      </c>
      <c r="E69" s="44" t="s">
        <v>153</v>
      </c>
      <c r="F69" s="47">
        <v>1</v>
      </c>
      <c r="G69" s="44"/>
      <c r="H69" s="48"/>
      <c r="I69" s="49"/>
    </row>
    <row r="70" s="34" customFormat="1" ht="28.35" customHeight="1" outlineLevel="1" spans="1:9">
      <c r="A70" s="44">
        <v>11</v>
      </c>
      <c r="B70" s="43" t="s">
        <v>670</v>
      </c>
      <c r="C70" s="43" t="s">
        <v>621</v>
      </c>
      <c r="D70" s="42" t="s">
        <v>152</v>
      </c>
      <c r="E70" s="44" t="s">
        <v>153</v>
      </c>
      <c r="F70" s="47">
        <v>1</v>
      </c>
      <c r="G70" s="44"/>
      <c r="H70" s="48"/>
      <c r="I70" s="49"/>
    </row>
    <row r="71" s="34" customFormat="1" ht="28.35" customHeight="1" outlineLevel="1" spans="1:9">
      <c r="A71" s="44">
        <v>12</v>
      </c>
      <c r="B71" s="43" t="s">
        <v>671</v>
      </c>
      <c r="C71" s="45" t="s">
        <v>621</v>
      </c>
      <c r="D71" s="42" t="s">
        <v>152</v>
      </c>
      <c r="E71" s="44" t="s">
        <v>153</v>
      </c>
      <c r="F71" s="47">
        <v>1</v>
      </c>
      <c r="G71" s="44"/>
      <c r="H71" s="48"/>
      <c r="I71" s="49"/>
    </row>
    <row r="72" s="34" customFormat="1" ht="28.35" customHeight="1" outlineLevel="1" spans="1:9">
      <c r="A72" s="44">
        <v>13</v>
      </c>
      <c r="B72" s="43" t="s">
        <v>672</v>
      </c>
      <c r="C72" s="43" t="s">
        <v>637</v>
      </c>
      <c r="D72" s="42" t="s">
        <v>190</v>
      </c>
      <c r="E72" s="44" t="s">
        <v>191</v>
      </c>
      <c r="F72" s="47">
        <f>24*4</f>
        <v>96</v>
      </c>
      <c r="G72" s="44"/>
      <c r="H72" s="48"/>
      <c r="I72" s="49"/>
    </row>
    <row r="73" s="34" customFormat="1" ht="28.35" customHeight="1" outlineLevel="1" spans="1:9">
      <c r="A73" s="44">
        <v>14</v>
      </c>
      <c r="B73" s="43" t="s">
        <v>673</v>
      </c>
      <c r="C73" s="43" t="s">
        <v>637</v>
      </c>
      <c r="D73" s="42" t="s">
        <v>190</v>
      </c>
      <c r="E73" s="44" t="s">
        <v>191</v>
      </c>
      <c r="F73" s="47">
        <f>24*2</f>
        <v>48</v>
      </c>
      <c r="G73" s="44"/>
      <c r="H73" s="48"/>
      <c r="I73" s="49"/>
    </row>
    <row r="74" s="34" customFormat="1" ht="28.35" customHeight="1" outlineLevel="1" spans="1:9">
      <c r="A74" s="44">
        <v>15</v>
      </c>
      <c r="B74" s="43" t="s">
        <v>674</v>
      </c>
      <c r="C74" s="43" t="s">
        <v>637</v>
      </c>
      <c r="D74" s="42" t="s">
        <v>190</v>
      </c>
      <c r="E74" s="44" t="s">
        <v>191</v>
      </c>
      <c r="F74" s="47">
        <f>24*4</f>
        <v>96</v>
      </c>
      <c r="G74" s="44"/>
      <c r="H74" s="48"/>
      <c r="I74" s="49"/>
    </row>
    <row r="75" s="34" customFormat="1" ht="28.35" customHeight="1" outlineLevel="1" spans="1:9">
      <c r="A75" s="44">
        <v>16</v>
      </c>
      <c r="B75" s="43" t="s">
        <v>675</v>
      </c>
      <c r="C75" s="45" t="s">
        <v>214</v>
      </c>
      <c r="D75" s="42" t="s">
        <v>211</v>
      </c>
      <c r="E75" s="44" t="s">
        <v>504</v>
      </c>
      <c r="F75" s="47">
        <v>1</v>
      </c>
      <c r="G75" s="44"/>
      <c r="H75" s="48"/>
      <c r="I75" s="49"/>
    </row>
    <row r="76" s="34" customFormat="1" ht="20.25" customHeight="1" spans="1:9">
      <c r="A76" s="54" t="s">
        <v>265</v>
      </c>
      <c r="B76" s="54" t="s">
        <v>310</v>
      </c>
      <c r="C76" s="58" t="s">
        <v>676</v>
      </c>
      <c r="D76" s="59"/>
      <c r="E76" s="59"/>
      <c r="F76" s="59"/>
      <c r="G76" s="60"/>
      <c r="H76" s="48">
        <f>H3+H32+H59</f>
        <v>0</v>
      </c>
      <c r="I76" s="61"/>
    </row>
  </sheetData>
  <mergeCells count="2">
    <mergeCell ref="A1:I1"/>
    <mergeCell ref="C76:G76"/>
  </mergeCells>
  <printOptions horizontalCentered="1"/>
  <pageMargins left="0.551181102362205" right="0.551181102362205" top="0.78740157480315" bottom="0.78740157480315" header="0.511811023622047" footer="0.511811023622047"/>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3"/>
  <sheetViews>
    <sheetView workbookViewId="0">
      <pane ySplit="4" topLeftCell="A14" activePane="bottomLeft" state="frozen"/>
      <selection/>
      <selection pane="bottomLeft" activeCell="H39" sqref="H39"/>
    </sheetView>
  </sheetViews>
  <sheetFormatPr defaultColWidth="9" defaultRowHeight="13.5"/>
  <cols>
    <col min="2" max="2" width="21.375" customWidth="1"/>
  </cols>
  <sheetData>
    <row r="1" ht="25.5" customHeight="1" spans="1:9">
      <c r="A1" s="37" t="s">
        <v>677</v>
      </c>
      <c r="B1" s="37"/>
      <c r="C1" s="37"/>
      <c r="D1" s="37"/>
      <c r="E1" s="37"/>
      <c r="F1" s="37"/>
      <c r="G1" s="37"/>
      <c r="H1" s="37"/>
      <c r="I1" s="37"/>
    </row>
    <row r="2" ht="33" customHeight="1" spans="1:9">
      <c r="A2" s="54" t="s">
        <v>3</v>
      </c>
      <c r="B2" s="54" t="s">
        <v>4</v>
      </c>
      <c r="C2" s="54" t="s">
        <v>141</v>
      </c>
      <c r="D2" s="54" t="s">
        <v>142</v>
      </c>
      <c r="E2" s="54" t="s">
        <v>143</v>
      </c>
      <c r="F2" s="49" t="s">
        <v>144</v>
      </c>
      <c r="G2" s="54" t="s">
        <v>145</v>
      </c>
      <c r="H2" s="48" t="s">
        <v>18</v>
      </c>
      <c r="I2" s="49" t="s">
        <v>8</v>
      </c>
    </row>
    <row r="3" ht="22.5" customHeight="1" spans="1:9">
      <c r="A3" s="54" t="s">
        <v>146</v>
      </c>
      <c r="B3" s="54" t="s">
        <v>619</v>
      </c>
      <c r="C3" s="48"/>
      <c r="D3" s="55"/>
      <c r="E3" s="55"/>
      <c r="F3" s="56"/>
      <c r="G3" s="57"/>
      <c r="H3" s="48">
        <f>SUM(H4:H17)</f>
        <v>0</v>
      </c>
      <c r="I3" s="49"/>
    </row>
    <row r="4" ht="22.5" customHeight="1" spans="1:9">
      <c r="A4" s="44">
        <v>1</v>
      </c>
      <c r="B4" s="43" t="s">
        <v>678</v>
      </c>
      <c r="C4" s="43" t="s">
        <v>621</v>
      </c>
      <c r="D4" s="42" t="s">
        <v>152</v>
      </c>
      <c r="E4" s="44" t="s">
        <v>153</v>
      </c>
      <c r="F4" s="47"/>
      <c r="G4" s="44"/>
      <c r="H4" s="48"/>
      <c r="I4" s="49"/>
    </row>
    <row r="5" ht="23.25" customHeight="1" spans="1:9">
      <c r="A5" s="44">
        <v>2</v>
      </c>
      <c r="B5" s="43" t="s">
        <v>678</v>
      </c>
      <c r="C5" s="43" t="s">
        <v>621</v>
      </c>
      <c r="D5" s="42" t="s">
        <v>152</v>
      </c>
      <c r="E5" s="44" t="s">
        <v>153</v>
      </c>
      <c r="F5" s="47"/>
      <c r="G5" s="44"/>
      <c r="H5" s="48"/>
      <c r="I5" s="49"/>
    </row>
    <row r="6" ht="23.25" customHeight="1" spans="1:9">
      <c r="A6" s="44">
        <v>3</v>
      </c>
      <c r="B6" s="43" t="s">
        <v>678</v>
      </c>
      <c r="C6" s="43" t="s">
        <v>621</v>
      </c>
      <c r="D6" s="42" t="s">
        <v>152</v>
      </c>
      <c r="E6" s="44" t="s">
        <v>153</v>
      </c>
      <c r="F6" s="47"/>
      <c r="G6" s="44"/>
      <c r="H6" s="48"/>
      <c r="I6" s="49"/>
    </row>
    <row r="7" ht="23.25" customHeight="1" spans="1:9">
      <c r="A7" s="44">
        <v>4</v>
      </c>
      <c r="B7" s="43" t="s">
        <v>678</v>
      </c>
      <c r="C7" s="45" t="s">
        <v>621</v>
      </c>
      <c r="D7" s="42" t="s">
        <v>152</v>
      </c>
      <c r="E7" s="44" t="s">
        <v>153</v>
      </c>
      <c r="F7" s="47"/>
      <c r="G7" s="44"/>
      <c r="H7" s="48"/>
      <c r="I7" s="49"/>
    </row>
    <row r="8" ht="23.25" customHeight="1" spans="1:9">
      <c r="A8" s="44">
        <v>5</v>
      </c>
      <c r="B8" s="43" t="s">
        <v>678</v>
      </c>
      <c r="C8" s="43" t="s">
        <v>621</v>
      </c>
      <c r="D8" s="42" t="s">
        <v>152</v>
      </c>
      <c r="E8" s="44" t="s">
        <v>153</v>
      </c>
      <c r="F8" s="47"/>
      <c r="G8" s="44"/>
      <c r="H8" s="48"/>
      <c r="I8" s="49"/>
    </row>
    <row r="9" ht="23.25" customHeight="1" spans="1:9">
      <c r="A9" s="44">
        <v>6</v>
      </c>
      <c r="B9" s="43" t="s">
        <v>679</v>
      </c>
      <c r="C9" s="43" t="s">
        <v>680</v>
      </c>
      <c r="D9" s="42" t="s">
        <v>152</v>
      </c>
      <c r="E9" s="44" t="s">
        <v>153</v>
      </c>
      <c r="F9" s="47"/>
      <c r="G9" s="44"/>
      <c r="H9" s="48"/>
      <c r="I9" s="49"/>
    </row>
    <row r="10" ht="23.25" customHeight="1" spans="1:9">
      <c r="A10" s="44">
        <v>7</v>
      </c>
      <c r="B10" s="43" t="s">
        <v>681</v>
      </c>
      <c r="C10" s="43" t="s">
        <v>680</v>
      </c>
      <c r="D10" s="42" t="s">
        <v>152</v>
      </c>
      <c r="E10" s="44" t="s">
        <v>153</v>
      </c>
      <c r="F10" s="47"/>
      <c r="G10" s="44"/>
      <c r="H10" s="48"/>
      <c r="I10" s="49"/>
    </row>
    <row r="11" ht="23.25" customHeight="1" spans="1:9">
      <c r="A11" s="44">
        <v>8</v>
      </c>
      <c r="B11" s="43" t="s">
        <v>682</v>
      </c>
      <c r="C11" s="43" t="s">
        <v>680</v>
      </c>
      <c r="D11" s="42" t="s">
        <v>152</v>
      </c>
      <c r="E11" s="44" t="s">
        <v>153</v>
      </c>
      <c r="F11" s="47"/>
      <c r="G11" s="44"/>
      <c r="H11" s="48"/>
      <c r="I11" s="49"/>
    </row>
    <row r="12" ht="23.25" customHeight="1" spans="1:9">
      <c r="A12" s="44">
        <v>9</v>
      </c>
      <c r="B12" s="43" t="s">
        <v>683</v>
      </c>
      <c r="C12" s="43" t="s">
        <v>680</v>
      </c>
      <c r="D12" s="42" t="s">
        <v>152</v>
      </c>
      <c r="E12" s="44" t="s">
        <v>153</v>
      </c>
      <c r="F12" s="47"/>
      <c r="G12" s="44"/>
      <c r="H12" s="48"/>
      <c r="I12" s="49"/>
    </row>
    <row r="13" ht="23.25" customHeight="1" spans="1:9">
      <c r="A13" s="44">
        <v>10</v>
      </c>
      <c r="B13" s="43" t="s">
        <v>684</v>
      </c>
      <c r="C13" s="43" t="s">
        <v>680</v>
      </c>
      <c r="D13" s="42" t="s">
        <v>152</v>
      </c>
      <c r="E13" s="44" t="s">
        <v>153</v>
      </c>
      <c r="F13" s="47"/>
      <c r="G13" s="44"/>
      <c r="H13" s="48"/>
      <c r="I13" s="49"/>
    </row>
    <row r="14" ht="23.25" customHeight="1" spans="1:9">
      <c r="A14" s="44">
        <v>11</v>
      </c>
      <c r="B14" s="43" t="s">
        <v>685</v>
      </c>
      <c r="C14" s="43" t="s">
        <v>680</v>
      </c>
      <c r="D14" s="42" t="s">
        <v>152</v>
      </c>
      <c r="E14" s="44" t="s">
        <v>153</v>
      </c>
      <c r="F14" s="47"/>
      <c r="G14" s="44"/>
      <c r="H14" s="48"/>
      <c r="I14" s="49"/>
    </row>
    <row r="15" ht="23.25" customHeight="1" spans="1:9">
      <c r="A15" s="44">
        <v>12</v>
      </c>
      <c r="B15" s="43" t="s">
        <v>686</v>
      </c>
      <c r="C15" s="43" t="s">
        <v>680</v>
      </c>
      <c r="D15" s="42" t="s">
        <v>152</v>
      </c>
      <c r="E15" s="44" t="s">
        <v>153</v>
      </c>
      <c r="F15" s="47"/>
      <c r="G15" s="44"/>
      <c r="H15" s="48"/>
      <c r="I15" s="49"/>
    </row>
    <row r="16" ht="23.25" customHeight="1" spans="1:9">
      <c r="A16" s="44">
        <v>13</v>
      </c>
      <c r="B16" s="43" t="s">
        <v>687</v>
      </c>
      <c r="C16" s="43" t="s">
        <v>637</v>
      </c>
      <c r="D16" s="42" t="s">
        <v>190</v>
      </c>
      <c r="E16" s="44" t="s">
        <v>191</v>
      </c>
      <c r="F16" s="47"/>
      <c r="G16" s="44"/>
      <c r="H16" s="48"/>
      <c r="I16" s="49"/>
    </row>
    <row r="17" ht="23.25" customHeight="1" spans="1:9">
      <c r="A17" s="44">
        <v>14</v>
      </c>
      <c r="B17" s="43" t="s">
        <v>688</v>
      </c>
      <c r="C17" s="43"/>
      <c r="D17" s="42" t="s">
        <v>190</v>
      </c>
      <c r="E17" s="44" t="s">
        <v>191</v>
      </c>
      <c r="F17" s="47"/>
      <c r="G17" s="44"/>
      <c r="H17" s="48"/>
      <c r="I17" s="49"/>
    </row>
    <row r="18" ht="21" customHeight="1" spans="1:9">
      <c r="A18" s="54" t="s">
        <v>226</v>
      </c>
      <c r="B18" s="54" t="s">
        <v>652</v>
      </c>
      <c r="C18" s="48"/>
      <c r="D18" s="55"/>
      <c r="E18" s="55"/>
      <c r="F18" s="56"/>
      <c r="G18" s="57"/>
      <c r="H18" s="48">
        <f>SUM(H19:H32)</f>
        <v>0</v>
      </c>
      <c r="I18" s="49"/>
    </row>
    <row r="19" ht="21" customHeight="1" spans="1:9">
      <c r="A19" s="44">
        <v>1</v>
      </c>
      <c r="B19" s="43" t="s">
        <v>678</v>
      </c>
      <c r="C19" s="43" t="s">
        <v>621</v>
      </c>
      <c r="D19" s="42" t="s">
        <v>152</v>
      </c>
      <c r="E19" s="44" t="s">
        <v>153</v>
      </c>
      <c r="F19" s="47"/>
      <c r="G19" s="44"/>
      <c r="H19" s="48"/>
      <c r="I19" s="49"/>
    </row>
    <row r="20" ht="21" customHeight="1" spans="1:9">
      <c r="A20" s="44">
        <v>2</v>
      </c>
      <c r="B20" s="43" t="s">
        <v>678</v>
      </c>
      <c r="C20" s="43" t="s">
        <v>621</v>
      </c>
      <c r="D20" s="42" t="s">
        <v>152</v>
      </c>
      <c r="E20" s="44" t="s">
        <v>153</v>
      </c>
      <c r="F20" s="47"/>
      <c r="G20" s="44"/>
      <c r="H20" s="48"/>
      <c r="I20" s="49"/>
    </row>
    <row r="21" ht="21" customHeight="1" spans="1:9">
      <c r="A21" s="44">
        <v>3</v>
      </c>
      <c r="B21" s="43" t="s">
        <v>678</v>
      </c>
      <c r="C21" s="43" t="s">
        <v>621</v>
      </c>
      <c r="D21" s="42" t="s">
        <v>152</v>
      </c>
      <c r="E21" s="44" t="s">
        <v>153</v>
      </c>
      <c r="F21" s="47"/>
      <c r="G21" s="44"/>
      <c r="H21" s="48"/>
      <c r="I21" s="49"/>
    </row>
    <row r="22" ht="21" customHeight="1" spans="1:9">
      <c r="A22" s="44">
        <v>4</v>
      </c>
      <c r="B22" s="43" t="s">
        <v>678</v>
      </c>
      <c r="C22" s="45" t="s">
        <v>621</v>
      </c>
      <c r="D22" s="42" t="s">
        <v>152</v>
      </c>
      <c r="E22" s="44" t="s">
        <v>153</v>
      </c>
      <c r="F22" s="47"/>
      <c r="G22" s="44"/>
      <c r="H22" s="48"/>
      <c r="I22" s="49"/>
    </row>
    <row r="23" ht="21" customHeight="1" spans="1:9">
      <c r="A23" s="44">
        <v>5</v>
      </c>
      <c r="B23" s="43" t="s">
        <v>678</v>
      </c>
      <c r="C23" s="43" t="s">
        <v>621</v>
      </c>
      <c r="D23" s="42" t="s">
        <v>152</v>
      </c>
      <c r="E23" s="44" t="s">
        <v>153</v>
      </c>
      <c r="F23" s="47"/>
      <c r="G23" s="44"/>
      <c r="H23" s="48"/>
      <c r="I23" s="49"/>
    </row>
    <row r="24" ht="21" customHeight="1" spans="1:9">
      <c r="A24" s="44">
        <v>6</v>
      </c>
      <c r="B24" s="43" t="s">
        <v>679</v>
      </c>
      <c r="C24" s="43" t="s">
        <v>680</v>
      </c>
      <c r="D24" s="42" t="s">
        <v>152</v>
      </c>
      <c r="E24" s="44" t="s">
        <v>153</v>
      </c>
      <c r="F24" s="47"/>
      <c r="G24" s="44"/>
      <c r="H24" s="48"/>
      <c r="I24" s="49"/>
    </row>
    <row r="25" ht="21" customHeight="1" spans="1:9">
      <c r="A25" s="44">
        <v>7</v>
      </c>
      <c r="B25" s="43" t="s">
        <v>681</v>
      </c>
      <c r="C25" s="43" t="s">
        <v>680</v>
      </c>
      <c r="D25" s="42" t="s">
        <v>152</v>
      </c>
      <c r="E25" s="44" t="s">
        <v>153</v>
      </c>
      <c r="F25" s="47"/>
      <c r="G25" s="44"/>
      <c r="H25" s="48"/>
      <c r="I25" s="49"/>
    </row>
    <row r="26" ht="21" customHeight="1" spans="1:9">
      <c r="A26" s="44">
        <v>8</v>
      </c>
      <c r="B26" s="43" t="s">
        <v>682</v>
      </c>
      <c r="C26" s="43" t="s">
        <v>680</v>
      </c>
      <c r="D26" s="42" t="s">
        <v>152</v>
      </c>
      <c r="E26" s="44" t="s">
        <v>153</v>
      </c>
      <c r="F26" s="47"/>
      <c r="G26" s="44"/>
      <c r="H26" s="48"/>
      <c r="I26" s="49"/>
    </row>
    <row r="27" ht="21" customHeight="1" spans="1:9">
      <c r="A27" s="44">
        <v>9</v>
      </c>
      <c r="B27" s="43" t="s">
        <v>683</v>
      </c>
      <c r="C27" s="43" t="s">
        <v>680</v>
      </c>
      <c r="D27" s="42" t="s">
        <v>152</v>
      </c>
      <c r="E27" s="44" t="s">
        <v>153</v>
      </c>
      <c r="F27" s="47"/>
      <c r="G27" s="44"/>
      <c r="H27" s="48"/>
      <c r="I27" s="49"/>
    </row>
    <row r="28" ht="21" customHeight="1" spans="1:9">
      <c r="A28" s="44">
        <v>10</v>
      </c>
      <c r="B28" s="43" t="s">
        <v>684</v>
      </c>
      <c r="C28" s="43" t="s">
        <v>680</v>
      </c>
      <c r="D28" s="42" t="s">
        <v>152</v>
      </c>
      <c r="E28" s="44" t="s">
        <v>153</v>
      </c>
      <c r="F28" s="47"/>
      <c r="G28" s="44"/>
      <c r="H28" s="48"/>
      <c r="I28" s="49"/>
    </row>
    <row r="29" ht="21" customHeight="1" spans="1:9">
      <c r="A29" s="44">
        <v>11</v>
      </c>
      <c r="B29" s="43" t="s">
        <v>685</v>
      </c>
      <c r="C29" s="43" t="s">
        <v>680</v>
      </c>
      <c r="D29" s="42" t="s">
        <v>152</v>
      </c>
      <c r="E29" s="44" t="s">
        <v>153</v>
      </c>
      <c r="F29" s="47"/>
      <c r="G29" s="44"/>
      <c r="H29" s="48"/>
      <c r="I29" s="49"/>
    </row>
    <row r="30" ht="21" customHeight="1" spans="1:9">
      <c r="A30" s="44">
        <v>12</v>
      </c>
      <c r="B30" s="43" t="s">
        <v>686</v>
      </c>
      <c r="C30" s="43" t="s">
        <v>680</v>
      </c>
      <c r="D30" s="42" t="s">
        <v>152</v>
      </c>
      <c r="E30" s="44" t="s">
        <v>153</v>
      </c>
      <c r="F30" s="47"/>
      <c r="G30" s="44"/>
      <c r="H30" s="48"/>
      <c r="I30" s="49"/>
    </row>
    <row r="31" ht="21" customHeight="1" spans="1:9">
      <c r="A31" s="44">
        <v>13</v>
      </c>
      <c r="B31" s="43" t="s">
        <v>687</v>
      </c>
      <c r="C31" s="43" t="s">
        <v>637</v>
      </c>
      <c r="D31" s="42" t="s">
        <v>190</v>
      </c>
      <c r="E31" s="44" t="s">
        <v>191</v>
      </c>
      <c r="F31" s="47"/>
      <c r="G31" s="44"/>
      <c r="H31" s="48"/>
      <c r="I31" s="49"/>
    </row>
    <row r="32" ht="21" customHeight="1" spans="1:9">
      <c r="A32" s="44">
        <v>14</v>
      </c>
      <c r="B32" s="43" t="s">
        <v>688</v>
      </c>
      <c r="C32" s="43"/>
      <c r="D32" s="42" t="s">
        <v>190</v>
      </c>
      <c r="E32" s="44" t="s">
        <v>191</v>
      </c>
      <c r="F32" s="47"/>
      <c r="G32" s="44"/>
      <c r="H32" s="48"/>
      <c r="I32" s="49"/>
    </row>
    <row r="33" ht="21" customHeight="1" spans="1:9">
      <c r="A33" s="15" t="s">
        <v>260</v>
      </c>
      <c r="B33" s="15" t="s">
        <v>310</v>
      </c>
      <c r="C33" s="51" t="s">
        <v>689</v>
      </c>
      <c r="D33" s="52"/>
      <c r="E33" s="52"/>
      <c r="F33" s="52"/>
      <c r="G33" s="53"/>
      <c r="H33" s="38">
        <f>H3+H18</f>
        <v>0</v>
      </c>
      <c r="I33" s="21"/>
    </row>
  </sheetData>
  <mergeCells count="2">
    <mergeCell ref="A1:I1"/>
    <mergeCell ref="C33:G33"/>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17"/>
  <sheetViews>
    <sheetView view="pageBreakPreview" zoomScaleNormal="100" zoomScaleSheetLayoutView="100" workbookViewId="0">
      <pane xSplit="3" ySplit="2" topLeftCell="D3" activePane="bottomRight" state="frozen"/>
      <selection/>
      <selection pane="topRight"/>
      <selection pane="bottomLeft"/>
      <selection pane="bottomRight" activeCell="C15" sqref="C15"/>
    </sheetView>
  </sheetViews>
  <sheetFormatPr defaultColWidth="8.875" defaultRowHeight="13.5"/>
  <cols>
    <col min="1" max="1" width="4.875" style="35" customWidth="1"/>
    <col min="2" max="2" width="37.5" style="35" customWidth="1"/>
    <col min="3" max="3" width="20.875" style="35" customWidth="1"/>
    <col min="4" max="4" width="8.25" style="35" customWidth="1"/>
    <col min="5" max="5" width="15" style="35" customWidth="1"/>
    <col min="6" max="6" width="7.625" style="36" customWidth="1"/>
    <col min="7" max="7" width="7.25" style="36" customWidth="1"/>
    <col min="8" max="8" width="9.125" style="36" customWidth="1"/>
  </cols>
  <sheetData>
    <row r="1" ht="42" customHeight="1" spans="1:9">
      <c r="A1" s="37" t="s">
        <v>690</v>
      </c>
      <c r="B1" s="37"/>
      <c r="C1" s="37"/>
      <c r="D1" s="37"/>
      <c r="E1" s="37"/>
      <c r="F1" s="37"/>
      <c r="G1" s="37"/>
      <c r="H1" s="37"/>
      <c r="I1" s="37"/>
    </row>
    <row r="2" s="34" customFormat="1" ht="28.35" customHeight="1" spans="1:9">
      <c r="A2" s="15" t="s">
        <v>3</v>
      </c>
      <c r="B2" s="15" t="s">
        <v>4</v>
      </c>
      <c r="C2" s="15" t="s">
        <v>141</v>
      </c>
      <c r="D2" s="15" t="s">
        <v>142</v>
      </c>
      <c r="E2" s="15" t="s">
        <v>143</v>
      </c>
      <c r="F2" s="16" t="s">
        <v>144</v>
      </c>
      <c r="G2" s="15" t="s">
        <v>145</v>
      </c>
      <c r="H2" s="38" t="s">
        <v>18</v>
      </c>
      <c r="I2" s="16" t="s">
        <v>8</v>
      </c>
    </row>
    <row r="3" s="34" customFormat="1" ht="28.35" customHeight="1" spans="1:9">
      <c r="A3" s="15" t="s">
        <v>146</v>
      </c>
      <c r="B3" s="15" t="s">
        <v>619</v>
      </c>
      <c r="C3" s="38"/>
      <c r="D3" s="39"/>
      <c r="E3" s="39"/>
      <c r="F3" s="40"/>
      <c r="G3" s="41"/>
      <c r="H3" s="38">
        <f>SUM(H4:H9)</f>
        <v>0</v>
      </c>
      <c r="I3" s="16"/>
    </row>
    <row r="4" s="34" customFormat="1" ht="28.35" customHeight="1" spans="1:9">
      <c r="A4" s="15">
        <v>1</v>
      </c>
      <c r="B4" s="46" t="s">
        <v>691</v>
      </c>
      <c r="C4" s="43" t="s">
        <v>692</v>
      </c>
      <c r="D4" s="42" t="s">
        <v>244</v>
      </c>
      <c r="E4" s="44" t="s">
        <v>245</v>
      </c>
      <c r="F4" s="24">
        <v>1</v>
      </c>
      <c r="G4" s="17"/>
      <c r="H4" s="38"/>
      <c r="I4" s="16"/>
    </row>
    <row r="5" s="34" customFormat="1" ht="28.35" customHeight="1" spans="1:9">
      <c r="A5" s="15">
        <v>2</v>
      </c>
      <c r="B5" s="42" t="s">
        <v>693</v>
      </c>
      <c r="C5" s="43"/>
      <c r="D5" s="42"/>
      <c r="E5" s="44"/>
      <c r="F5" s="24"/>
      <c r="G5" s="17"/>
      <c r="H5" s="38"/>
      <c r="I5" s="16"/>
    </row>
    <row r="6" s="34" customFormat="1" ht="28.35" customHeight="1" spans="1:9">
      <c r="A6" s="15">
        <v>3</v>
      </c>
      <c r="B6" s="42" t="s">
        <v>694</v>
      </c>
      <c r="C6" s="43"/>
      <c r="D6" s="42"/>
      <c r="E6" s="44"/>
      <c r="F6" s="24"/>
      <c r="G6" s="17"/>
      <c r="H6" s="38"/>
      <c r="I6" s="16"/>
    </row>
    <row r="7" s="34" customFormat="1" ht="28.35" customHeight="1" spans="1:9">
      <c r="A7" s="15">
        <v>4</v>
      </c>
      <c r="B7" s="42"/>
      <c r="C7" s="45"/>
      <c r="D7" s="42"/>
      <c r="E7" s="44"/>
      <c r="F7" s="24"/>
      <c r="G7" s="17"/>
      <c r="H7" s="38"/>
      <c r="I7" s="16"/>
    </row>
    <row r="8" s="34" customFormat="1" ht="28.35" customHeight="1" spans="1:9">
      <c r="A8" s="15">
        <v>5</v>
      </c>
      <c r="B8" s="42"/>
      <c r="C8" s="45"/>
      <c r="D8" s="42"/>
      <c r="E8" s="44"/>
      <c r="F8" s="24"/>
      <c r="G8" s="17"/>
      <c r="H8" s="38"/>
      <c r="I8" s="16"/>
    </row>
    <row r="9" s="34" customFormat="1" ht="28.35" customHeight="1" spans="1:9">
      <c r="A9" s="15">
        <v>6</v>
      </c>
      <c r="B9" s="42"/>
      <c r="C9" s="45"/>
      <c r="D9" s="42"/>
      <c r="E9" s="44"/>
      <c r="F9" s="24"/>
      <c r="G9" s="17"/>
      <c r="H9" s="38"/>
      <c r="I9" s="16"/>
    </row>
    <row r="10" s="34" customFormat="1" ht="28.35" customHeight="1" spans="1:9">
      <c r="A10" s="15" t="s">
        <v>226</v>
      </c>
      <c r="B10" s="15" t="s">
        <v>652</v>
      </c>
      <c r="C10" s="38"/>
      <c r="D10" s="39"/>
      <c r="E10" s="39"/>
      <c r="F10" s="40"/>
      <c r="G10" s="41"/>
      <c r="H10" s="38">
        <f>SUM(H11:H16)</f>
        <v>0</v>
      </c>
      <c r="I10" s="16"/>
    </row>
    <row r="11" s="34" customFormat="1" ht="28.35" customHeight="1" spans="1:9">
      <c r="A11" s="42">
        <v>1</v>
      </c>
      <c r="B11" s="46" t="s">
        <v>695</v>
      </c>
      <c r="C11" s="43" t="s">
        <v>692</v>
      </c>
      <c r="D11" s="42" t="s">
        <v>244</v>
      </c>
      <c r="E11" s="44" t="s">
        <v>245</v>
      </c>
      <c r="F11" s="47">
        <v>2</v>
      </c>
      <c r="G11" s="44"/>
      <c r="H11" s="48"/>
      <c r="I11" s="16"/>
    </row>
    <row r="12" s="34" customFormat="1" ht="28.35" customHeight="1" spans="1:9">
      <c r="A12" s="42">
        <v>2</v>
      </c>
      <c r="B12" s="46" t="s">
        <v>696</v>
      </c>
      <c r="C12" s="43" t="s">
        <v>697</v>
      </c>
      <c r="D12" s="42" t="s">
        <v>152</v>
      </c>
      <c r="E12" s="44" t="s">
        <v>153</v>
      </c>
      <c r="F12" s="47">
        <v>2</v>
      </c>
      <c r="G12" s="44"/>
      <c r="H12" s="48"/>
      <c r="I12" s="16"/>
    </row>
    <row r="13" s="34" customFormat="1" ht="28.35" customHeight="1" spans="1:9">
      <c r="A13" s="42">
        <v>3</v>
      </c>
      <c r="B13" s="46" t="s">
        <v>693</v>
      </c>
      <c r="C13" s="42"/>
      <c r="D13" s="44"/>
      <c r="E13" s="47"/>
      <c r="F13" s="44"/>
      <c r="G13" s="48"/>
      <c r="H13" s="49"/>
      <c r="I13" s="42"/>
    </row>
    <row r="14" s="34" customFormat="1" ht="28.35" customHeight="1" spans="1:9">
      <c r="A14" s="42">
        <v>4</v>
      </c>
      <c r="B14" s="42" t="s">
        <v>694</v>
      </c>
      <c r="C14" s="45"/>
      <c r="D14" s="42"/>
      <c r="E14" s="44"/>
      <c r="F14" s="24"/>
      <c r="G14" s="17"/>
      <c r="H14" s="38"/>
      <c r="I14" s="16"/>
    </row>
    <row r="15" s="34" customFormat="1" ht="28.35" customHeight="1" spans="1:9">
      <c r="A15" s="42">
        <v>5</v>
      </c>
      <c r="B15" s="46"/>
      <c r="C15" s="50"/>
      <c r="D15" s="42"/>
      <c r="E15" s="44"/>
      <c r="F15" s="24"/>
      <c r="G15" s="17"/>
      <c r="H15" s="38"/>
      <c r="I15" s="16"/>
    </row>
    <row r="16" s="34" customFormat="1" ht="28.35" customHeight="1" spans="1:9">
      <c r="A16" s="42">
        <v>6</v>
      </c>
      <c r="B16" s="42"/>
      <c r="C16" s="45"/>
      <c r="D16" s="42"/>
      <c r="E16" s="44"/>
      <c r="F16" s="24"/>
      <c r="G16" s="17"/>
      <c r="H16" s="38"/>
      <c r="I16" s="16"/>
    </row>
    <row r="17" s="34" customFormat="1" ht="20.25" customHeight="1" spans="1:9">
      <c r="A17" s="15" t="s">
        <v>260</v>
      </c>
      <c r="B17" s="15" t="s">
        <v>310</v>
      </c>
      <c r="C17" s="51" t="s">
        <v>689</v>
      </c>
      <c r="D17" s="52"/>
      <c r="E17" s="52"/>
      <c r="F17" s="52"/>
      <c r="G17" s="53"/>
      <c r="H17" s="38">
        <f>H3+H10</f>
        <v>0</v>
      </c>
      <c r="I17" s="21"/>
    </row>
  </sheetData>
  <mergeCells count="2">
    <mergeCell ref="A1:I1"/>
    <mergeCell ref="C17:G17"/>
  </mergeCells>
  <printOptions horizontalCentered="1"/>
  <pageMargins left="0.551181102362205" right="0.551181102362205" top="0.78740157480315" bottom="0.78740157480315" header="0.511811023622047" footer="0.511811023622047"/>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12"/>
  <sheetViews>
    <sheetView view="pageBreakPreview" zoomScaleNormal="100" zoomScaleSheetLayoutView="100" workbookViewId="0">
      <pane xSplit="3" ySplit="2" topLeftCell="D3" activePane="bottomRight" state="frozen"/>
      <selection/>
      <selection pane="topRight"/>
      <selection pane="bottomLeft"/>
      <selection pane="bottomRight" activeCell="H3" sqref="H3"/>
    </sheetView>
  </sheetViews>
  <sheetFormatPr defaultColWidth="8.875" defaultRowHeight="13.5"/>
  <cols>
    <col min="1" max="1" width="4.875" style="35" customWidth="1"/>
    <col min="2" max="2" width="37.5" style="35" customWidth="1"/>
    <col min="3" max="3" width="20.875" style="35" customWidth="1"/>
    <col min="4" max="4" width="8.25" style="35" customWidth="1"/>
    <col min="5" max="5" width="15" style="35" customWidth="1"/>
    <col min="6" max="6" width="7.625" style="36" customWidth="1"/>
    <col min="7" max="7" width="7.25" style="36" customWidth="1"/>
    <col min="8" max="8" width="9.125" style="36" customWidth="1"/>
  </cols>
  <sheetData>
    <row r="1" ht="42" customHeight="1" spans="1:9">
      <c r="A1" s="37" t="s">
        <v>698</v>
      </c>
      <c r="B1" s="37"/>
      <c r="C1" s="37"/>
      <c r="D1" s="37"/>
      <c r="E1" s="37"/>
      <c r="F1" s="37"/>
      <c r="G1" s="37"/>
      <c r="H1" s="37"/>
      <c r="I1" s="37"/>
    </row>
    <row r="2" s="34" customFormat="1" ht="28.35" customHeight="1" spans="1:9">
      <c r="A2" s="15" t="s">
        <v>3</v>
      </c>
      <c r="B2" s="15" t="s">
        <v>4</v>
      </c>
      <c r="C2" s="15" t="s">
        <v>141</v>
      </c>
      <c r="D2" s="15" t="s">
        <v>142</v>
      </c>
      <c r="E2" s="15" t="s">
        <v>143</v>
      </c>
      <c r="F2" s="16" t="s">
        <v>144</v>
      </c>
      <c r="G2" s="15" t="s">
        <v>145</v>
      </c>
      <c r="H2" s="38" t="s">
        <v>18</v>
      </c>
      <c r="I2" s="16" t="s">
        <v>8</v>
      </c>
    </row>
    <row r="3" s="34" customFormat="1" ht="28.35" customHeight="1" spans="1:9">
      <c r="A3" s="15" t="s">
        <v>146</v>
      </c>
      <c r="B3" s="15" t="s">
        <v>16</v>
      </c>
      <c r="C3" s="38"/>
      <c r="D3" s="39"/>
      <c r="E3" s="39"/>
      <c r="F3" s="40"/>
      <c r="G3" s="41"/>
      <c r="H3" s="38">
        <f>SUM(H4:H12)</f>
        <v>0</v>
      </c>
      <c r="I3" s="16"/>
    </row>
    <row r="4" s="34" customFormat="1" ht="28.35" customHeight="1" spans="1:9">
      <c r="A4" s="15">
        <v>1</v>
      </c>
      <c r="B4" s="42" t="s">
        <v>693</v>
      </c>
      <c r="C4" s="43"/>
      <c r="D4" s="42"/>
      <c r="E4" s="44"/>
      <c r="F4" s="24"/>
      <c r="G4" s="17"/>
      <c r="H4" s="38"/>
      <c r="I4" s="16"/>
    </row>
    <row r="5" s="34" customFormat="1" ht="28.35" customHeight="1" spans="1:9">
      <c r="A5" s="15">
        <v>2</v>
      </c>
      <c r="B5" s="42" t="s">
        <v>619</v>
      </c>
      <c r="C5" s="43"/>
      <c r="D5" s="42"/>
      <c r="E5" s="44"/>
      <c r="F5" s="24"/>
      <c r="G5" s="17"/>
      <c r="H5" s="38"/>
      <c r="I5" s="16"/>
    </row>
    <row r="6" s="34" customFormat="1" ht="28.35" customHeight="1" spans="1:9">
      <c r="A6" s="15">
        <v>3</v>
      </c>
      <c r="B6" s="42"/>
      <c r="C6" s="43"/>
      <c r="D6" s="42"/>
      <c r="E6" s="44"/>
      <c r="F6" s="24"/>
      <c r="G6" s="17"/>
      <c r="H6" s="38"/>
      <c r="I6" s="16"/>
    </row>
    <row r="7" s="34" customFormat="1" ht="28.35" customHeight="1" spans="1:9">
      <c r="A7" s="15">
        <v>4</v>
      </c>
      <c r="B7" s="42"/>
      <c r="C7" s="45"/>
      <c r="D7" s="42"/>
      <c r="E7" s="44"/>
      <c r="F7" s="24"/>
      <c r="G7" s="17"/>
      <c r="H7" s="38"/>
      <c r="I7" s="16"/>
    </row>
    <row r="8" s="34" customFormat="1" ht="28.35" customHeight="1" spans="1:9">
      <c r="A8" s="15">
        <v>5</v>
      </c>
      <c r="B8" s="42" t="s">
        <v>652</v>
      </c>
      <c r="C8" s="45"/>
      <c r="D8" s="42"/>
      <c r="E8" s="44"/>
      <c r="F8" s="24"/>
      <c r="G8" s="17"/>
      <c r="H8" s="38"/>
      <c r="I8" s="16"/>
    </row>
    <row r="9" s="34" customFormat="1" ht="28.35" customHeight="1" spans="1:9">
      <c r="A9" s="15">
        <v>6</v>
      </c>
      <c r="B9" s="42"/>
      <c r="C9" s="45"/>
      <c r="D9" s="42"/>
      <c r="E9" s="44"/>
      <c r="F9" s="24"/>
      <c r="G9" s="17"/>
      <c r="H9" s="38"/>
      <c r="I9" s="16"/>
    </row>
    <row r="10" s="34" customFormat="1" ht="28.35" customHeight="1" spans="1:9">
      <c r="A10" s="15">
        <v>7</v>
      </c>
      <c r="B10" s="42"/>
      <c r="C10" s="45"/>
      <c r="D10" s="42"/>
      <c r="E10" s="44"/>
      <c r="F10" s="24"/>
      <c r="G10" s="17"/>
      <c r="H10" s="38"/>
      <c r="I10" s="16"/>
    </row>
    <row r="11" s="34" customFormat="1" ht="28.35" customHeight="1" spans="1:9">
      <c r="A11" s="15">
        <v>8</v>
      </c>
      <c r="B11" s="42" t="s">
        <v>699</v>
      </c>
      <c r="C11" s="45"/>
      <c r="D11" s="42"/>
      <c r="E11" s="44"/>
      <c r="F11" s="24"/>
      <c r="G11" s="17"/>
      <c r="H11" s="38"/>
      <c r="I11" s="16"/>
    </row>
    <row r="12" s="34" customFormat="1" ht="28.35" customHeight="1" spans="1:9">
      <c r="A12" s="15">
        <v>9</v>
      </c>
      <c r="B12" s="42"/>
      <c r="C12" s="45"/>
      <c r="D12" s="42"/>
      <c r="E12" s="44"/>
      <c r="F12" s="24"/>
      <c r="G12" s="17"/>
      <c r="H12" s="38"/>
      <c r="I12" s="16"/>
    </row>
  </sheetData>
  <mergeCells count="1">
    <mergeCell ref="A1:I1"/>
  </mergeCells>
  <printOptions horizontalCentered="1"/>
  <pageMargins left="0.551181102362205" right="0.551181102362205" top="0.78740157480315" bottom="0.78740157480315" header="0.511811023622047" footer="0.511811023622047"/>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view="pageBreakPreview" zoomScaleNormal="100" zoomScaleSheetLayoutView="100" workbookViewId="0">
      <pane ySplit="3" topLeftCell="A4" activePane="bottomLeft" state="frozen"/>
      <selection/>
      <selection pane="bottomLeft" activeCell="H12" sqref="H12"/>
    </sheetView>
  </sheetViews>
  <sheetFormatPr defaultColWidth="9" defaultRowHeight="13.5" outlineLevelCol="3"/>
  <cols>
    <col min="1" max="1" width="5" style="1" customWidth="1"/>
    <col min="2" max="2" width="51.625" customWidth="1"/>
    <col min="3" max="3" width="16.375" customWidth="1"/>
    <col min="4" max="4" width="16.5" customWidth="1"/>
  </cols>
  <sheetData>
    <row r="1" ht="29.25" customHeight="1" spans="1:4">
      <c r="A1" s="2" t="s">
        <v>700</v>
      </c>
      <c r="B1" s="2"/>
      <c r="C1" s="2"/>
      <c r="D1" s="2"/>
    </row>
    <row r="2" ht="16.5" customHeight="1" spans="1:4">
      <c r="A2" s="2"/>
      <c r="B2" s="2"/>
      <c r="C2" s="2"/>
      <c r="D2" s="2"/>
    </row>
    <row r="3" ht="27" customHeight="1" spans="1:4">
      <c r="A3" s="23" t="s">
        <v>3</v>
      </c>
      <c r="B3" s="23" t="s">
        <v>4</v>
      </c>
      <c r="C3" s="17" t="s">
        <v>701</v>
      </c>
      <c r="D3" s="24" t="s">
        <v>8</v>
      </c>
    </row>
    <row r="4" ht="69.75" customHeight="1" spans="1:4">
      <c r="A4" s="9">
        <v>1</v>
      </c>
      <c r="B4" s="25" t="s">
        <v>702</v>
      </c>
      <c r="C4" s="26"/>
      <c r="D4" s="27"/>
    </row>
    <row r="5" ht="43.5" customHeight="1" spans="1:4">
      <c r="A5" s="9">
        <v>2</v>
      </c>
      <c r="B5" s="28" t="s">
        <v>703</v>
      </c>
      <c r="C5" s="26"/>
      <c r="D5" s="27"/>
    </row>
    <row r="6" ht="51" customHeight="1" spans="1:4">
      <c r="A6" s="9">
        <v>3</v>
      </c>
      <c r="B6" s="28" t="s">
        <v>704</v>
      </c>
      <c r="C6" s="26"/>
      <c r="D6" s="27"/>
    </row>
    <row r="7" ht="50.25" customHeight="1" spans="1:4">
      <c r="A7" s="9">
        <v>4</v>
      </c>
      <c r="B7" s="25" t="s">
        <v>705</v>
      </c>
      <c r="C7" s="26"/>
      <c r="D7" s="27"/>
    </row>
    <row r="8" ht="60" customHeight="1" spans="1:4">
      <c r="A8" s="9">
        <v>5</v>
      </c>
      <c r="B8" s="28" t="s">
        <v>706</v>
      </c>
      <c r="C8" s="26"/>
      <c r="D8" s="27"/>
    </row>
    <row r="9" ht="60" customHeight="1" spans="1:4">
      <c r="A9" s="9">
        <v>6</v>
      </c>
      <c r="B9" s="29" t="s">
        <v>707</v>
      </c>
      <c r="C9" s="26"/>
      <c r="D9" s="27"/>
    </row>
    <row r="10" ht="60" customHeight="1" spans="1:4">
      <c r="A10" s="9">
        <v>7</v>
      </c>
      <c r="B10" s="25" t="s">
        <v>708</v>
      </c>
      <c r="C10" s="26"/>
      <c r="D10" s="27"/>
    </row>
    <row r="11" ht="60" customHeight="1" spans="1:4">
      <c r="A11" s="9">
        <v>8</v>
      </c>
      <c r="B11" s="30"/>
      <c r="C11" s="31"/>
      <c r="D11" s="32"/>
    </row>
    <row r="12" ht="60" customHeight="1" spans="1:4">
      <c r="A12" s="9">
        <v>9</v>
      </c>
      <c r="B12" s="30"/>
      <c r="C12" s="31"/>
      <c r="D12" s="32"/>
    </row>
    <row r="13" ht="66.75" customHeight="1" spans="1:4">
      <c r="A13" s="9">
        <v>10</v>
      </c>
      <c r="B13" s="33" t="s">
        <v>709</v>
      </c>
      <c r="C13" s="31">
        <f>SUM(C4:C12)</f>
        <v>0</v>
      </c>
      <c r="D13" s="32"/>
    </row>
  </sheetData>
  <mergeCells count="1">
    <mergeCell ref="A1:D1"/>
  </mergeCells>
  <printOptions horizontalCentered="1"/>
  <pageMargins left="0.511811023622047" right="0.511811023622047" top="0.748031496062992" bottom="0.748031496062992" header="0.31496062992126" footer="0.31496062992126"/>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view="pageBreakPreview" zoomScaleNormal="100" zoomScaleSheetLayoutView="100" workbookViewId="0">
      <pane ySplit="3" topLeftCell="A4" activePane="bottomLeft" state="frozen"/>
      <selection/>
      <selection pane="bottomLeft" activeCell="A4" sqref="$A4:$XFD19"/>
    </sheetView>
  </sheetViews>
  <sheetFormatPr defaultColWidth="9" defaultRowHeight="13.5" outlineLevelCol="6"/>
  <cols>
    <col min="1" max="1" width="6.875" customWidth="1"/>
    <col min="2" max="2" width="45.5" customWidth="1"/>
    <col min="3" max="3" width="18.75" customWidth="1"/>
    <col min="4" max="4" width="14.25" customWidth="1"/>
    <col min="5" max="5" width="7.625" customWidth="1"/>
    <col min="6" max="6" width="13.875" customWidth="1"/>
    <col min="7" max="7" width="24.25" customWidth="1"/>
  </cols>
  <sheetData>
    <row r="1" ht="29.25" customHeight="1" spans="1:7">
      <c r="A1" s="2" t="s">
        <v>710</v>
      </c>
      <c r="B1" s="2"/>
      <c r="C1" s="2"/>
      <c r="D1" s="2"/>
      <c r="E1" s="2"/>
      <c r="F1" s="2"/>
      <c r="G1" s="2"/>
    </row>
    <row r="2" ht="15.75" customHeight="1" spans="1:7">
      <c r="A2" s="13"/>
      <c r="B2" s="14"/>
      <c r="C2" s="14"/>
      <c r="D2" s="14"/>
      <c r="E2" s="14"/>
      <c r="F2" s="14"/>
      <c r="G2" s="14"/>
    </row>
    <row r="3" ht="23.25" customHeight="1" spans="1:7">
      <c r="A3" s="15" t="s">
        <v>3</v>
      </c>
      <c r="B3" s="15" t="s">
        <v>4</v>
      </c>
      <c r="C3" s="15" t="s">
        <v>711</v>
      </c>
      <c r="D3" s="15" t="s">
        <v>712</v>
      </c>
      <c r="E3" s="15" t="s">
        <v>142</v>
      </c>
      <c r="F3" s="15" t="s">
        <v>145</v>
      </c>
      <c r="G3" s="16" t="s">
        <v>8</v>
      </c>
    </row>
    <row r="4" ht="20.25" customHeight="1" spans="1:7">
      <c r="A4" s="18">
        <f>+ROW()-3</f>
        <v>1</v>
      </c>
      <c r="B4" s="19" t="s">
        <v>713</v>
      </c>
      <c r="C4" s="19"/>
      <c r="D4" s="19"/>
      <c r="E4" s="18" t="s">
        <v>190</v>
      </c>
      <c r="F4" s="18"/>
      <c r="G4" s="20" t="s">
        <v>714</v>
      </c>
    </row>
    <row r="5" ht="20.25" customHeight="1" spans="1:7">
      <c r="A5" s="18">
        <f t="shared" ref="A5:A19" si="0">+ROW()-3</f>
        <v>2</v>
      </c>
      <c r="B5" s="19" t="s">
        <v>715</v>
      </c>
      <c r="C5" s="19"/>
      <c r="D5" s="19"/>
      <c r="E5" s="18" t="s">
        <v>190</v>
      </c>
      <c r="F5" s="18"/>
      <c r="G5" s="20"/>
    </row>
    <row r="6" ht="20.25" customHeight="1" spans="1:7">
      <c r="A6" s="18">
        <f t="shared" si="0"/>
        <v>3</v>
      </c>
      <c r="B6" s="19" t="s">
        <v>716</v>
      </c>
      <c r="C6" s="19"/>
      <c r="D6" s="19"/>
      <c r="E6" s="18" t="s">
        <v>190</v>
      </c>
      <c r="F6" s="18"/>
      <c r="G6" s="20"/>
    </row>
    <row r="7" ht="20.25" customHeight="1" spans="1:7">
      <c r="A7" s="18">
        <f t="shared" si="0"/>
        <v>4</v>
      </c>
      <c r="B7" s="19" t="s">
        <v>717</v>
      </c>
      <c r="C7" s="19"/>
      <c r="D7" s="19"/>
      <c r="E7" s="18" t="s">
        <v>152</v>
      </c>
      <c r="F7" s="18"/>
      <c r="G7" s="20"/>
    </row>
    <row r="8" ht="24.75" customHeight="1" spans="1:7">
      <c r="A8" s="18">
        <f t="shared" si="0"/>
        <v>5</v>
      </c>
      <c r="B8" s="19" t="s">
        <v>718</v>
      </c>
      <c r="C8" s="19"/>
      <c r="D8" s="19"/>
      <c r="E8" s="18" t="s">
        <v>152</v>
      </c>
      <c r="F8" s="18"/>
      <c r="G8" s="20"/>
    </row>
    <row r="9" ht="20.25" customHeight="1" spans="1:7">
      <c r="A9" s="18">
        <f t="shared" si="0"/>
        <v>6</v>
      </c>
      <c r="B9" s="19" t="s">
        <v>719</v>
      </c>
      <c r="C9" s="19"/>
      <c r="D9" s="19"/>
      <c r="E9" s="18" t="s">
        <v>152</v>
      </c>
      <c r="F9" s="18"/>
      <c r="G9" s="20"/>
    </row>
    <row r="10" ht="20.25" customHeight="1" spans="1:7">
      <c r="A10" s="18">
        <f t="shared" si="0"/>
        <v>7</v>
      </c>
      <c r="B10" s="19" t="s">
        <v>720</v>
      </c>
      <c r="C10" s="19"/>
      <c r="D10" s="19"/>
      <c r="E10" s="18" t="s">
        <v>721</v>
      </c>
      <c r="F10" s="18"/>
      <c r="G10" s="20"/>
    </row>
    <row r="11" ht="20.25" customHeight="1" spans="1:7">
      <c r="A11" s="18">
        <f t="shared" si="0"/>
        <v>8</v>
      </c>
      <c r="B11" s="19" t="s">
        <v>722</v>
      </c>
      <c r="C11" s="19"/>
      <c r="D11" s="19"/>
      <c r="E11" s="18" t="s">
        <v>721</v>
      </c>
      <c r="F11" s="18"/>
      <c r="G11" s="20"/>
    </row>
    <row r="12" ht="20.25" customHeight="1" spans="1:7">
      <c r="A12" s="18">
        <f t="shared" si="0"/>
        <v>9</v>
      </c>
      <c r="B12" s="19" t="s">
        <v>723</v>
      </c>
      <c r="C12" s="19"/>
      <c r="D12" s="19"/>
      <c r="E12" s="18" t="s">
        <v>724</v>
      </c>
      <c r="F12" s="18"/>
      <c r="G12" s="20"/>
    </row>
    <row r="13" ht="29.25" customHeight="1" spans="1:7">
      <c r="A13" s="18">
        <f t="shared" si="0"/>
        <v>10</v>
      </c>
      <c r="B13" s="19" t="s">
        <v>725</v>
      </c>
      <c r="C13" s="19"/>
      <c r="D13" s="19"/>
      <c r="E13" s="18" t="s">
        <v>724</v>
      </c>
      <c r="F13" s="18"/>
      <c r="G13" s="20"/>
    </row>
    <row r="14" ht="20.25" customHeight="1" spans="1:7">
      <c r="A14" s="18">
        <f t="shared" si="0"/>
        <v>11</v>
      </c>
      <c r="B14" s="19" t="s">
        <v>726</v>
      </c>
      <c r="C14" s="19"/>
      <c r="D14" s="19"/>
      <c r="E14" s="18" t="s">
        <v>727</v>
      </c>
      <c r="F14" s="18"/>
      <c r="G14" s="20"/>
    </row>
    <row r="15" ht="20.25" customHeight="1" spans="1:7">
      <c r="A15" s="18">
        <f t="shared" si="0"/>
        <v>12</v>
      </c>
      <c r="B15" s="19" t="s">
        <v>728</v>
      </c>
      <c r="C15" s="19"/>
      <c r="D15" s="19"/>
      <c r="E15" s="21" t="s">
        <v>152</v>
      </c>
      <c r="F15" s="21"/>
      <c r="G15" s="20"/>
    </row>
    <row r="16" ht="20.25" customHeight="1" spans="1:7">
      <c r="A16" s="18">
        <f t="shared" si="0"/>
        <v>13</v>
      </c>
      <c r="B16" s="19" t="s">
        <v>729</v>
      </c>
      <c r="C16" s="19"/>
      <c r="D16" s="19"/>
      <c r="E16" s="18" t="s">
        <v>730</v>
      </c>
      <c r="F16" s="22" t="s">
        <v>731</v>
      </c>
      <c r="G16" s="20"/>
    </row>
    <row r="17" ht="20.25" customHeight="1" spans="1:7">
      <c r="A17" s="18">
        <f t="shared" si="0"/>
        <v>14</v>
      </c>
      <c r="B17" s="19" t="s">
        <v>732</v>
      </c>
      <c r="C17" s="19"/>
      <c r="D17" s="19"/>
      <c r="E17" s="18" t="s">
        <v>733</v>
      </c>
      <c r="F17" s="22" t="s">
        <v>734</v>
      </c>
      <c r="G17" s="20"/>
    </row>
    <row r="18" ht="20.25" customHeight="1" spans="1:7">
      <c r="A18" s="18">
        <f t="shared" si="0"/>
        <v>15</v>
      </c>
      <c r="B18" s="19" t="s">
        <v>735</v>
      </c>
      <c r="C18" s="19"/>
      <c r="D18" s="19"/>
      <c r="E18" s="18"/>
      <c r="F18" s="18"/>
      <c r="G18" s="20"/>
    </row>
    <row r="19" ht="20.25" customHeight="1" spans="1:7">
      <c r="A19" s="18">
        <f t="shared" si="0"/>
        <v>16</v>
      </c>
      <c r="B19" s="19"/>
      <c r="C19" s="19"/>
      <c r="D19" s="19"/>
      <c r="E19" s="18"/>
      <c r="F19" s="18"/>
      <c r="G19" s="20"/>
    </row>
  </sheetData>
  <mergeCells count="2">
    <mergeCell ref="A1:G1"/>
    <mergeCell ref="G4:G19"/>
  </mergeCells>
  <printOptions horizontalCentered="1"/>
  <pageMargins left="0.708661417322835" right="0.708661417322835" top="0.748031496062992" bottom="0.748031496062992" header="0.31496062992126" footer="0.31496062992126"/>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6"/>
  <sheetViews>
    <sheetView view="pageBreakPreview" zoomScaleNormal="100" zoomScaleSheetLayoutView="100" workbookViewId="0">
      <pane ySplit="4" topLeftCell="A5" activePane="bottomLeft" state="frozen"/>
      <selection/>
      <selection pane="bottomLeft" activeCell="A5" sqref="$A5:$XFD16"/>
    </sheetView>
  </sheetViews>
  <sheetFormatPr defaultColWidth="9" defaultRowHeight="13.5"/>
  <cols>
    <col min="1" max="1" width="7.125" style="1" customWidth="1"/>
    <col min="2" max="2" width="34.375" customWidth="1"/>
    <col min="3" max="3" width="11.375" customWidth="1"/>
    <col min="4" max="4" width="14.125" customWidth="1"/>
    <col min="5" max="5" width="7.375" customWidth="1"/>
    <col min="6" max="6" width="14.75" customWidth="1"/>
    <col min="7" max="7" width="10.375" customWidth="1"/>
    <col min="8" max="8" width="13.25" customWidth="1"/>
    <col min="9" max="9" width="19.375" customWidth="1"/>
  </cols>
  <sheetData>
    <row r="1" spans="1:1">
      <c r="A1" s="12"/>
    </row>
    <row r="2" ht="20.25" spans="1:9">
      <c r="A2" s="2" t="s">
        <v>736</v>
      </c>
      <c r="B2" s="2"/>
      <c r="C2" s="2"/>
      <c r="D2" s="2"/>
      <c r="E2" s="2"/>
      <c r="F2" s="2"/>
      <c r="G2" s="2"/>
      <c r="H2" s="2"/>
      <c r="I2" s="2"/>
    </row>
    <row r="3" spans="1:9">
      <c r="A3" s="13"/>
      <c r="B3" s="14"/>
      <c r="C3" s="14"/>
      <c r="D3" s="14"/>
      <c r="E3" s="14"/>
      <c r="F3" s="14"/>
      <c r="G3" s="14"/>
      <c r="H3" s="14"/>
      <c r="I3" s="14"/>
    </row>
    <row r="4" ht="21" customHeight="1" spans="1:9">
      <c r="A4" s="15" t="s">
        <v>3</v>
      </c>
      <c r="B4" s="15" t="s">
        <v>4</v>
      </c>
      <c r="C4" s="15" t="s">
        <v>711</v>
      </c>
      <c r="D4" s="15" t="s">
        <v>712</v>
      </c>
      <c r="E4" s="15" t="s">
        <v>142</v>
      </c>
      <c r="F4" s="15" t="s">
        <v>144</v>
      </c>
      <c r="G4" s="15" t="s">
        <v>145</v>
      </c>
      <c r="H4" s="15" t="s">
        <v>18</v>
      </c>
      <c r="I4" s="16" t="s">
        <v>8</v>
      </c>
    </row>
    <row r="5" ht="23.25" customHeight="1" spans="1:9">
      <c r="A5" s="9">
        <v>1</v>
      </c>
      <c r="B5" s="10"/>
      <c r="C5" s="10"/>
      <c r="D5" s="10"/>
      <c r="E5" s="10"/>
      <c r="F5" s="10"/>
      <c r="G5" s="10"/>
      <c r="H5" s="10"/>
      <c r="I5" s="17" t="s">
        <v>737</v>
      </c>
    </row>
    <row r="6" ht="23.25" customHeight="1" spans="1:9">
      <c r="A6" s="9">
        <v>2</v>
      </c>
      <c r="B6" s="10"/>
      <c r="C6" s="10"/>
      <c r="D6" s="10"/>
      <c r="E6" s="10"/>
      <c r="F6" s="10"/>
      <c r="G6" s="10"/>
      <c r="H6" s="10"/>
      <c r="I6" s="17"/>
    </row>
    <row r="7" ht="23.25" customHeight="1" spans="1:9">
      <c r="A7" s="9">
        <v>3</v>
      </c>
      <c r="B7" s="10"/>
      <c r="C7" s="10"/>
      <c r="D7" s="10"/>
      <c r="E7" s="10"/>
      <c r="F7" s="10"/>
      <c r="G7" s="10"/>
      <c r="H7" s="10"/>
      <c r="I7" s="17"/>
    </row>
    <row r="8" ht="23.25" customHeight="1" spans="1:9">
      <c r="A8" s="9">
        <v>4</v>
      </c>
      <c r="B8" s="10"/>
      <c r="C8" s="10"/>
      <c r="D8" s="10"/>
      <c r="E8" s="10"/>
      <c r="F8" s="10"/>
      <c r="G8" s="10"/>
      <c r="H8" s="10"/>
      <c r="I8" s="17"/>
    </row>
    <row r="9" ht="23.25" customHeight="1" spans="1:9">
      <c r="A9" s="9">
        <v>5</v>
      </c>
      <c r="B9" s="10"/>
      <c r="C9" s="10"/>
      <c r="D9" s="10"/>
      <c r="E9" s="10"/>
      <c r="F9" s="10"/>
      <c r="G9" s="10"/>
      <c r="H9" s="10"/>
      <c r="I9" s="17"/>
    </row>
    <row r="10" ht="23.25" customHeight="1" spans="1:9">
      <c r="A10" s="9">
        <v>6</v>
      </c>
      <c r="B10" s="10"/>
      <c r="C10" s="10"/>
      <c r="D10" s="10"/>
      <c r="E10" s="10"/>
      <c r="F10" s="10"/>
      <c r="G10" s="10"/>
      <c r="H10" s="10"/>
      <c r="I10" s="17"/>
    </row>
    <row r="11" ht="23.25" customHeight="1" spans="1:9">
      <c r="A11" s="9">
        <v>7</v>
      </c>
      <c r="B11" s="10"/>
      <c r="C11" s="10"/>
      <c r="D11" s="10"/>
      <c r="E11" s="10"/>
      <c r="F11" s="10"/>
      <c r="G11" s="10"/>
      <c r="H11" s="10"/>
      <c r="I11" s="17"/>
    </row>
    <row r="12" ht="23.25" customHeight="1" spans="1:9">
      <c r="A12" s="9">
        <v>8</v>
      </c>
      <c r="B12" s="10"/>
      <c r="C12" s="10"/>
      <c r="D12" s="10"/>
      <c r="E12" s="10"/>
      <c r="F12" s="10"/>
      <c r="G12" s="10"/>
      <c r="H12" s="10"/>
      <c r="I12" s="17"/>
    </row>
    <row r="13" ht="23.25" customHeight="1" spans="1:9">
      <c r="A13" s="9">
        <v>9</v>
      </c>
      <c r="B13" s="10"/>
      <c r="C13" s="10"/>
      <c r="D13" s="10"/>
      <c r="E13" s="10"/>
      <c r="F13" s="10"/>
      <c r="G13" s="10"/>
      <c r="H13" s="10"/>
      <c r="I13" s="17"/>
    </row>
    <row r="14" ht="23.25" customHeight="1" spans="1:9">
      <c r="A14" s="9">
        <v>10</v>
      </c>
      <c r="B14" s="10"/>
      <c r="C14" s="10"/>
      <c r="D14" s="10"/>
      <c r="E14" s="10"/>
      <c r="F14" s="10"/>
      <c r="G14" s="10"/>
      <c r="H14" s="10"/>
      <c r="I14" s="17"/>
    </row>
    <row r="15" ht="23.25" customHeight="1" spans="1:9">
      <c r="A15" s="9">
        <v>11</v>
      </c>
      <c r="B15" s="10"/>
      <c r="C15" s="10"/>
      <c r="D15" s="10"/>
      <c r="E15" s="10"/>
      <c r="F15" s="10"/>
      <c r="G15" s="10"/>
      <c r="H15" s="10"/>
      <c r="I15" s="17"/>
    </row>
    <row r="16" ht="23.25" customHeight="1" spans="1:9">
      <c r="A16" s="9">
        <v>12</v>
      </c>
      <c r="B16" s="10"/>
      <c r="C16" s="10"/>
      <c r="D16" s="10"/>
      <c r="E16" s="10"/>
      <c r="F16" s="10"/>
      <c r="G16" s="10"/>
      <c r="H16" s="10"/>
      <c r="I16" s="17"/>
    </row>
  </sheetData>
  <mergeCells count="2">
    <mergeCell ref="A2:I2"/>
    <mergeCell ref="I5:I16"/>
  </mergeCells>
  <printOptions horizontalCentered="1"/>
  <pageMargins left="0.708661417322835" right="0.708661417322835" top="0.748031496062992" bottom="0.748031496062992" header="0.31496062992126" footer="0.31496062992126"/>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view="pageBreakPreview" zoomScaleNormal="100" zoomScaleSheetLayoutView="100" workbookViewId="0">
      <pane ySplit="3" topLeftCell="A4" activePane="bottomLeft" state="frozen"/>
      <selection/>
      <selection pane="bottomLeft" activeCell="J20" sqref="J20"/>
    </sheetView>
  </sheetViews>
  <sheetFormatPr defaultColWidth="9" defaultRowHeight="13.5" outlineLevelCol="6"/>
  <cols>
    <col min="1" max="1" width="11.75" style="1" customWidth="1"/>
    <col min="2" max="2" width="48.125" style="1" customWidth="1"/>
    <col min="3" max="3" width="9.125" customWidth="1"/>
    <col min="5" max="5" width="13.625" customWidth="1"/>
    <col min="6" max="6" width="17.25" customWidth="1"/>
    <col min="7" max="7" width="23.375" customWidth="1"/>
  </cols>
  <sheetData>
    <row r="1" ht="25.5" customHeight="1" spans="1:7">
      <c r="A1" s="2" t="s">
        <v>738</v>
      </c>
      <c r="B1" s="2"/>
      <c r="C1" s="2"/>
      <c r="D1" s="2"/>
      <c r="E1" s="2"/>
      <c r="F1" s="2"/>
      <c r="G1" s="2"/>
    </row>
    <row r="2" ht="27" customHeight="1" spans="1:7">
      <c r="A2" s="3" t="s">
        <v>739</v>
      </c>
      <c r="B2" s="4"/>
      <c r="C2" s="5"/>
      <c r="D2" s="5" t="s">
        <v>740</v>
      </c>
      <c r="E2" s="4"/>
      <c r="F2" s="4"/>
      <c r="G2" s="6"/>
    </row>
    <row r="3" s="1" customFormat="1" ht="21.75" customHeight="1" spans="1:7">
      <c r="A3" s="7" t="s">
        <v>3</v>
      </c>
      <c r="B3" s="7" t="s">
        <v>4</v>
      </c>
      <c r="C3" s="7" t="s">
        <v>142</v>
      </c>
      <c r="D3" s="7" t="s">
        <v>741</v>
      </c>
      <c r="E3" s="7" t="s">
        <v>145</v>
      </c>
      <c r="F3" s="7" t="s">
        <v>742</v>
      </c>
      <c r="G3" s="8" t="s">
        <v>8</v>
      </c>
    </row>
    <row r="4" ht="21.75" customHeight="1" spans="1:7">
      <c r="A4" s="9" t="s">
        <v>146</v>
      </c>
      <c r="B4" s="9" t="s">
        <v>743</v>
      </c>
      <c r="C4" s="10"/>
      <c r="D4" s="10"/>
      <c r="E4" s="10"/>
      <c r="F4" s="10"/>
      <c r="G4" s="10"/>
    </row>
    <row r="5" ht="21.75" customHeight="1" spans="1:7">
      <c r="A5" s="9">
        <v>1.1</v>
      </c>
      <c r="B5" s="9" t="s">
        <v>744</v>
      </c>
      <c r="C5" s="10"/>
      <c r="D5" s="10"/>
      <c r="E5" s="10"/>
      <c r="F5" s="10"/>
      <c r="G5" s="10"/>
    </row>
    <row r="6" ht="21.75" customHeight="1" spans="1:7">
      <c r="A6" s="9">
        <v>1.2</v>
      </c>
      <c r="B6" s="9" t="s">
        <v>745</v>
      </c>
      <c r="C6" s="10"/>
      <c r="D6" s="10"/>
      <c r="E6" s="10"/>
      <c r="F6" s="10"/>
      <c r="G6" s="10"/>
    </row>
    <row r="7" ht="21.75" customHeight="1" spans="1:7">
      <c r="A7" s="9" t="s">
        <v>226</v>
      </c>
      <c r="B7" s="9" t="s">
        <v>746</v>
      </c>
      <c r="C7" s="10"/>
      <c r="D7" s="10"/>
      <c r="E7" s="10"/>
      <c r="F7" s="10"/>
      <c r="G7" s="10"/>
    </row>
    <row r="8" ht="21.75" customHeight="1" spans="1:7">
      <c r="A8" s="9">
        <v>2.1</v>
      </c>
      <c r="B8" s="9"/>
      <c r="C8" s="10"/>
      <c r="D8" s="10"/>
      <c r="E8" s="10"/>
      <c r="F8" s="10"/>
      <c r="G8" s="10"/>
    </row>
    <row r="9" ht="21.75" customHeight="1" spans="1:7">
      <c r="A9" s="9">
        <v>2.2</v>
      </c>
      <c r="B9" s="9"/>
      <c r="C9" s="10"/>
      <c r="D9" s="10"/>
      <c r="E9" s="10"/>
      <c r="F9" s="10"/>
      <c r="G9" s="10"/>
    </row>
    <row r="10" ht="21.75" customHeight="1" spans="1:7">
      <c r="A10" s="9" t="s">
        <v>260</v>
      </c>
      <c r="B10" s="9" t="s">
        <v>747</v>
      </c>
      <c r="C10" s="10"/>
      <c r="D10" s="10"/>
      <c r="E10" s="10"/>
      <c r="F10" s="10"/>
      <c r="G10" s="10"/>
    </row>
    <row r="11" ht="21.75" customHeight="1" spans="1:7">
      <c r="A11" s="9">
        <v>3.1</v>
      </c>
      <c r="B11" s="9"/>
      <c r="C11" s="10"/>
      <c r="D11" s="10"/>
      <c r="E11" s="10"/>
      <c r="F11" s="10"/>
      <c r="G11" s="10"/>
    </row>
    <row r="12" ht="21.75" customHeight="1" spans="1:7">
      <c r="A12" s="9">
        <v>3.2</v>
      </c>
      <c r="B12" s="9"/>
      <c r="C12" s="10"/>
      <c r="D12" s="10"/>
      <c r="E12" s="10"/>
      <c r="F12" s="10"/>
      <c r="G12" s="10"/>
    </row>
    <row r="13" ht="21.75" customHeight="1" spans="1:7">
      <c r="A13" s="9" t="s">
        <v>265</v>
      </c>
      <c r="B13" s="9" t="s">
        <v>748</v>
      </c>
      <c r="C13" s="10"/>
      <c r="D13" s="10"/>
      <c r="E13" s="10"/>
      <c r="F13" s="10"/>
      <c r="G13" s="9" t="s">
        <v>749</v>
      </c>
    </row>
    <row r="14" ht="21.75" customHeight="1" spans="1:7">
      <c r="A14" s="9" t="s">
        <v>267</v>
      </c>
      <c r="B14" s="11" t="s">
        <v>750</v>
      </c>
      <c r="C14" s="10"/>
      <c r="D14" s="10"/>
      <c r="E14" s="10"/>
      <c r="F14" s="10"/>
      <c r="G14" s="10"/>
    </row>
    <row r="15" ht="21.75" customHeight="1" spans="1:7">
      <c r="A15" s="9" t="s">
        <v>280</v>
      </c>
      <c r="B15" s="9" t="s">
        <v>751</v>
      </c>
      <c r="C15" s="10"/>
      <c r="D15" s="10"/>
      <c r="E15" s="10"/>
      <c r="F15" s="10"/>
      <c r="G15" s="9" t="s">
        <v>752</v>
      </c>
    </row>
    <row r="16" ht="21.75" customHeight="1" spans="1:7">
      <c r="A16" s="9" t="s">
        <v>309</v>
      </c>
      <c r="B16" s="9" t="s">
        <v>753</v>
      </c>
      <c r="C16" s="10"/>
      <c r="D16" s="10"/>
      <c r="E16" s="10"/>
      <c r="F16" s="10"/>
      <c r="G16" s="9" t="s">
        <v>754</v>
      </c>
    </row>
    <row r="17" ht="21.75" customHeight="1" spans="1:7">
      <c r="A17" s="9" t="s">
        <v>755</v>
      </c>
      <c r="B17" s="9" t="s">
        <v>756</v>
      </c>
      <c r="C17" s="10"/>
      <c r="D17" s="10"/>
      <c r="E17" s="10"/>
      <c r="F17" s="10"/>
      <c r="G17" s="9" t="s">
        <v>757</v>
      </c>
    </row>
    <row r="18" ht="21.75" customHeight="1" spans="1:7">
      <c r="A18" s="9" t="s">
        <v>758</v>
      </c>
      <c r="B18" s="9" t="s">
        <v>18</v>
      </c>
      <c r="C18" s="10"/>
      <c r="D18" s="10"/>
      <c r="E18" s="10"/>
      <c r="F18" s="10"/>
      <c r="G18" s="9" t="s">
        <v>759</v>
      </c>
    </row>
  </sheetData>
  <mergeCells count="2">
    <mergeCell ref="A1:G1"/>
    <mergeCell ref="E2:G2"/>
  </mergeCells>
  <printOptions horizontalCentered="1"/>
  <pageMargins left="0.708661417322835" right="0.708661417322835" top="0.748031496062992" bottom="0.748031496062992" header="0.31496062992126" footer="0.3149606299212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汇总表</vt:lpstr>
      <vt:lpstr>报价须知</vt:lpstr>
      <vt:lpstr>1消防电</vt:lpstr>
      <vt:lpstr>2水</vt:lpstr>
      <vt:lpstr>3防排烟</vt:lpstr>
      <vt:lpstr>4防火门</vt:lpstr>
      <vt:lpstr>5强电系统</vt:lpstr>
      <vt:lpstr>6应急照明</vt:lpstr>
      <vt:lpstr>7气体灭火</vt:lpstr>
      <vt:lpstr>8城市消防联动</vt:lpstr>
      <vt:lpstr>9措施项目费</vt:lpstr>
      <vt:lpstr>补充项目报价表</vt:lpstr>
      <vt:lpstr>主要材料价目表</vt:lpstr>
      <vt:lpstr>综合单价分析表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cyy</dc:creator>
  <cp:lastModifiedBy>  </cp:lastModifiedBy>
  <dcterms:created xsi:type="dcterms:W3CDTF">2019-08-12T02:43:00Z</dcterms:created>
  <cp:lastPrinted>2019-09-05T08:04:00Z</cp:lastPrinted>
  <dcterms:modified xsi:type="dcterms:W3CDTF">2019-10-11T08:38:23Z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2052-11.3.0.8632</vt:lpwstr>
  </property>
</Properties>
</file>