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 tabRatio="808" activeTab="2"/>
  </bookViews>
  <sheets>
    <sheet name="说明" sheetId="8" r:id="rId1"/>
    <sheet name="汇总表" sheetId="17" r:id="rId2"/>
    <sheet name="B02-05（包工包料）" sheetId="5" r:id="rId3"/>
    <sheet name="A02-06（包工包料）" sheetId="6" r:id="rId4"/>
    <sheet name="A02-08（包工包料）" sheetId="7" r:id="rId5"/>
    <sheet name="综合单价分析表" sheetId="15" r:id="rId6"/>
    <sheet name="主要材料报价表" sheetId="16" r:id="rId7"/>
  </sheets>
  <definedNames>
    <definedName name="_xlnm._FilterDatabase" localSheetId="5" hidden="1">综合单价分析表!$A$53:$Q$465</definedName>
    <definedName name="_xlnm.Print_Area" localSheetId="5">综合单价分析表!$A$1:$H$465</definedName>
  </definedNames>
  <calcPr calcId="144525"/>
</workbook>
</file>

<file path=xl/sharedStrings.xml><?xml version="1.0" encoding="utf-8"?>
<sst xmlns="http://schemas.openxmlformats.org/spreadsheetml/2006/main" count="1340" uniqueCount="239">
  <si>
    <r>
      <rPr>
        <sz val="14"/>
        <rFont val="宋体"/>
        <charset val="134"/>
      </rPr>
      <t xml:space="preserve">                </t>
    </r>
    <r>
      <rPr>
        <b/>
        <sz val="25"/>
        <rFont val="宋体"/>
        <charset val="134"/>
      </rPr>
      <t xml:space="preserve">      编 制 说 明</t>
    </r>
  </si>
  <si>
    <t>一、工程概况：</t>
  </si>
  <si>
    <t>1、工程名称：豪丰环保专业基地A02-06、08，B02-05地块铝合金门窗、栏杆及其他五金工程</t>
  </si>
  <si>
    <t>二、编制依据：</t>
  </si>
  <si>
    <t>1、根据工程部2021年8月13日签发的深化设计施工图；根据2020年9月26日建学建筑与工程设计所有限公司设计的施工图。</t>
  </si>
  <si>
    <t>三、工程量计算说明：</t>
  </si>
  <si>
    <t>1、包括铝合金门窗、楼梯栏杆、卸货平台栏杆、护窗栏杆、屋面栏杆、不锈钢门、屋面铝合金格栅、电梯集水井盖板、集水井爬梯、不上人屋面爬梯、防碰撞柱，电梯口钢板；</t>
  </si>
  <si>
    <t>2、B02-05地块1号倒班楼、A02-06地块1号倒班楼宿舍入户门、卫生间门不在此次施工范围；</t>
  </si>
  <si>
    <t>3、电动卷帘门本次报价不含，已在防火门工程中计算；</t>
  </si>
  <si>
    <t>4、根据深化设计图甲方意见，爬梯仅包含消防水池，其余暂不计。</t>
  </si>
  <si>
    <t xml:space="preserve">                                     编制人：       </t>
  </si>
  <si>
    <t xml:space="preserve">                                         日期：   年   月   日</t>
  </si>
  <si>
    <t>分部分项工程汇总表</t>
  </si>
  <si>
    <t>工程名称：豪丰环保专业基地A02-06、08，B02-05地块铝合金门窗、栏杆及其他五金工程</t>
  </si>
  <si>
    <t>序号</t>
  </si>
  <si>
    <t>费用名称</t>
  </si>
  <si>
    <t>计算基础</t>
  </si>
  <si>
    <t>金额(元)</t>
  </si>
  <si>
    <t>备注</t>
  </si>
  <si>
    <t>B02-05地块</t>
  </si>
  <si>
    <t>铝合金门窗、屋面铝方通格栅分部分项工程费</t>
  </si>
  <si>
    <t>∑(工程量清单×综合单价)</t>
  </si>
  <si>
    <t>楼梯栏杆、屋面栏杆、护窗栏杆、卸货平台不锈钢栏杆、防撞立柱、集水井爬梯、屋面爬梯304不锈钢栏杆（含加护笼）、不锈钢平开门、集水井盖板、电梯口铺钢板、塑钢门（成品）</t>
  </si>
  <si>
    <t>A02-06地块</t>
  </si>
  <si>
    <t>A02-08地块</t>
  </si>
  <si>
    <t>4</t>
  </si>
  <si>
    <t>含税工程造价</t>
  </si>
  <si>
    <t>人民币大写：</t>
  </si>
  <si>
    <t>铝合金门窗、栏杆及其他五金工程报价清单（包工包料）</t>
  </si>
  <si>
    <t>工程名称：豪丰环保专业基地B02-05地块1号倒班楼、2~4号厂房</t>
  </si>
  <si>
    <t>项目编码</t>
  </si>
  <si>
    <t>项目名称</t>
  </si>
  <si>
    <t>项目特征描述</t>
  </si>
  <si>
    <t>计量单位</t>
  </si>
  <si>
    <t>工程量</t>
  </si>
  <si>
    <t>F.不含税综合单价明细（A+B+C+D）</t>
  </si>
  <si>
    <t>不含税综合单价(F)</t>
  </si>
  <si>
    <t>合价</t>
  </si>
  <si>
    <t>A.主材费</t>
  </si>
  <si>
    <t>B.辅材费</t>
  </si>
  <si>
    <t>C.人工费及机械工具使用费</t>
  </si>
  <si>
    <t>D.管理费、利润及其他应计费用</t>
  </si>
  <si>
    <t>010807002001</t>
  </si>
  <si>
    <t>90系列铝合金推拉门</t>
  </si>
  <si>
    <t>1.框、扇材质:90系列铝合金推拉门制作 2厚铝材
2.玻璃品种、厚度:6mm透明玻璃+12mm空气+6透明玻璃           3.铝合金板                    4.详见招标图纸</t>
  </si>
  <si>
    <t>m2</t>
  </si>
  <si>
    <t>010807001001</t>
  </si>
  <si>
    <t>70系列铝合金平开窗</t>
  </si>
  <si>
    <t>1.框、扇材质:70系列铝合金平开窗制作 1.4厚铝材
2.玻璃品种、厚度:6mm透明玻璃+12mm空气+6透明玻璃/钢化玻璃   3.详见招标图纸</t>
  </si>
  <si>
    <t>010807001004</t>
  </si>
  <si>
    <t>70系列铝合金上悬窗/固定窗</t>
  </si>
  <si>
    <t>1.框、扇材质:70系列铝合金上悬窗    1.4厚铝材
2.框、扇材质:70系列铝合金固定窗    1.4厚铝材
3.玻璃品种、厚度:5mm钢化玻璃   4.详见招标图纸</t>
  </si>
  <si>
    <t>010807001005</t>
  </si>
  <si>
    <t>70系列铝合金上悬窗</t>
  </si>
  <si>
    <t>1.框、扇材质:70系列铝合金上悬窗    1.4厚铝材
2.玻璃品种、厚度:5mm钢化玻璃   3.详见招标图纸</t>
  </si>
  <si>
    <t>010807001006</t>
  </si>
  <si>
    <t>70系列铝合金固定窗</t>
  </si>
  <si>
    <t>1.框、扇材质:70系列铝合金固定窗    1.4厚铝材
2.玻璃品种、厚度:5mm钢化玻璃   3.详见招标图纸</t>
  </si>
  <si>
    <t>010807003001</t>
  </si>
  <si>
    <t>铝合金防雨防虫百叶窗</t>
  </si>
  <si>
    <t>1.框、扇材质:铝合金防雨百叶窗  2.外配防虫网                  3.详见招标图纸</t>
  </si>
  <si>
    <t>铝合金防雨百叶窗</t>
  </si>
  <si>
    <t>1.框、扇材质:铝合金防雨百叶窗                2.详见招标图纸</t>
  </si>
  <si>
    <t>011503001005</t>
  </si>
  <si>
    <t>楼梯栏杆</t>
  </si>
  <si>
    <t>1.扶手材料种类、规格:φ63*1.5mm 不锈钢304圆管
2.栏杆材料种类、规格:不锈钢管栏杆制安 φ51*1.5mm，φ38*1.2mm，φ25*1.2mm.
3.弯头:弯头制作、安装 不锈钢 φ70mm                         4.详见招标图纸</t>
  </si>
  <si>
    <t>m</t>
  </si>
  <si>
    <t>011503001002</t>
  </si>
  <si>
    <t>屋面栏杆</t>
  </si>
  <si>
    <t>1.扶手材料种类、规格:φ63*1.5mm 不锈钢304圆管
2.栏杆材料种类、规格:不锈钢管栏杆制安 直型 φ51*1.5mm，φ38*1.2mm，φ25*1.2mm
3.固定配件种类:304不锈钢预埋板120*120*6厚，M8*80膨胀螺丝4个 4.详见招标图纸</t>
  </si>
  <si>
    <t>011503001003</t>
  </si>
  <si>
    <t>护窗栏杆</t>
  </si>
  <si>
    <t>1.扶手材料种类、规格:φ63*1.5mm 不锈钢304圆管
2.栏杆材料种类、规格:不锈钢管栏杆制安 直型 φ51*1.5mm，φ38*1.2mm，φ25*1.2mm          3.详见招标图纸</t>
  </si>
  <si>
    <t>011503001006</t>
  </si>
  <si>
    <t>卸货平台不锈钢栏杆</t>
  </si>
  <si>
    <t>1.扶手材料种类、规格:φ63*1.5mm 不锈钢304圆管
2.栏杆材料种类、规格:Φ20*1.2不锈钢304圆管，竖向间距≤110mm；40*20*1.5不锈钢304方管
3.栏板材料种类、规格、颜色:1.0mm不锈钢封口边
4.固定配件种类:80*80*6mm不锈钢304钢板                      5.详见招标图纸</t>
  </si>
  <si>
    <t>011505002001</t>
  </si>
  <si>
    <t>防撞立柱</t>
  </si>
  <si>
    <t>1.工程部位:装卸区
2.材料品种、规格、颜色:200X200X5钢板底,D100钢管（5厚）防撞警戒柱，刷黄黑相间警戒色           3.详见招标图纸</t>
  </si>
  <si>
    <t>个</t>
  </si>
  <si>
    <t>010606008001</t>
  </si>
  <si>
    <t>集水井爬梯</t>
  </si>
  <si>
    <t>1.规格尺寸:200mm+500mm+200mm
2.钢梯形式:2.0厚Φ25不锈钢304爬梯间距300
3.80*50*6mm304不锈钢预埋板    4.详见招标图纸</t>
  </si>
  <si>
    <t>010606008002</t>
  </si>
  <si>
    <t>屋面爬梯304不锈钢栏杆（含加护笼）</t>
  </si>
  <si>
    <t>1.钢梯形式:Φ38*1.5不锈钢304圆管，踏步Φ32*1.5不锈钢304圆管
2.加护笼:38*1.5不锈钢(304)圆管防护箍之间；38*1.5不锈钢(304)圆管@600
3.120*60*6mm304不锈钢预埋板   4.详见招标图纸</t>
  </si>
  <si>
    <t>010807005001</t>
  </si>
  <si>
    <t>屋面铝方通格栅</t>
  </si>
  <si>
    <t>1.材质:150X150X2.5铝方通，净距400
2.底部焊接200*200*3.0铝板     3.详见招标图纸</t>
  </si>
  <si>
    <t>010802001001</t>
  </si>
  <si>
    <t>不锈钢平开门</t>
  </si>
  <si>
    <t>1.材质:详见深化图纸           2.详见招标图纸</t>
  </si>
  <si>
    <t>010512008001</t>
  </si>
  <si>
    <t>集水井盖板</t>
  </si>
  <si>
    <t>1.304不锈钢盖板1050*1050，2mm厚钢板                         2.详见招标图纸</t>
  </si>
  <si>
    <t>套</t>
  </si>
  <si>
    <t>011102001001</t>
  </si>
  <si>
    <t>电梯口铺钢板</t>
  </si>
  <si>
    <t>1.20mm厚800mm宽钢板           2.详见招标图纸</t>
  </si>
  <si>
    <t>不含税合计</t>
  </si>
  <si>
    <r>
      <rPr>
        <sz val="9"/>
        <color theme="1"/>
        <rFont val="??"/>
        <charset val="134"/>
        <scheme val="minor"/>
      </rPr>
      <t>税金（</t>
    </r>
    <r>
      <rPr>
        <u/>
        <sz val="9"/>
        <color theme="1"/>
        <rFont val="??"/>
        <charset val="134"/>
        <scheme val="minor"/>
      </rPr>
      <t xml:space="preserve">     </t>
    </r>
    <r>
      <rPr>
        <sz val="9"/>
        <color theme="1"/>
        <rFont val="??"/>
        <charset val="134"/>
        <scheme val="minor"/>
      </rPr>
      <t xml:space="preserve"> %）</t>
    </r>
  </si>
  <si>
    <t>含税合计</t>
  </si>
  <si>
    <t>工程名称：豪丰环保专业基地A02-06地块1号倒班楼、2~3号厂房</t>
  </si>
  <si>
    <t>1.框、扇材质:70系列铝合金平开窗制作 2厚铝材
2.玻璃品种、厚度:6mm透明玻璃+12mm空气+6透明玻璃/钢化玻璃   3.详见招标图纸</t>
  </si>
  <si>
    <t>010807001003</t>
  </si>
  <si>
    <t>70系列铝合金门连窗</t>
  </si>
  <si>
    <t>1.框、扇材质:70系列铝合金型材 2厚铝材
2.玻璃品种、厚度:6mm透明玻璃+12mm空气+6透明玻璃           3.详见招标图纸</t>
  </si>
  <si>
    <t>1.框、扇材质:70系列铝合金上悬窗    1.4厚铝材
2.玻璃品种、厚度:5mm钢化玻璃    3.详见招标图纸</t>
  </si>
  <si>
    <t>1.框、扇材质:70系列铝合金固定窗    1.4厚铝材
2.玻璃品种、厚度:5mm钢化玻璃    3.详见招标图纸</t>
  </si>
  <si>
    <t>1.扶手材料种类、规格:φ63*1.5mm 不锈钢304圆管
2.栏杆材料种类、规格:不锈钢管栏杆制安 直型 φ51*1.5mm，φ38*1.2mm，φ25*1.2mm
3.固定配件种类:304不锈钢预埋板120*120*6厚，M8*80膨胀螺丝4个  4.详见招标图纸</t>
  </si>
  <si>
    <t>1.扶手材料种类、规格:φ63*1.5mm 不锈钢304圆管
2.栏杆材料种类、规格:不锈钢管栏杆制安 直型 φ51*1.5mm，φ38*1.2mm，φ25*1.2mm         3.详见招标图纸</t>
  </si>
  <si>
    <t>1.扶手材料种类、规格:φ63*1.5mm 不锈钢304圆管
2.栏杆材料种类、规格:Φ20*1.2不锈钢304圆管，竖向间距≤110mm；40*20*1.5不锈钢304方管
3.栏板材料种类、规格、颜色:1.0mm不锈钢封口边
4.固定配件种类:80*80*6mm不锈钢304钢板                       5.详见招标图纸</t>
  </si>
  <si>
    <t>1.材质:详见深化图纸            2.详见招标图纸</t>
  </si>
  <si>
    <t>工程名称：豪丰环保专业基地A02-08地块</t>
  </si>
  <si>
    <t>010807001002</t>
  </si>
  <si>
    <t>010807003002</t>
  </si>
  <si>
    <t>1.扶手材料种类、规格:φ63*1.5mm 不锈钢304圆管
2.栏杆材料种类、规格:不锈钢管栏杆制安 直型 φ51*1.5mm，φ38*1.2mm，φ25*1.2mm         4.详见招标图纸</t>
  </si>
  <si>
    <t>90系列铝合金推拉门单价分析表</t>
  </si>
  <si>
    <t>工程项目：豪丰环保专业基地B02-05、A02-06、A02-08地块铝合金门窗、栏杆及其他五金工程</t>
  </si>
  <si>
    <t>规格型号</t>
  </si>
  <si>
    <t>单位</t>
  </si>
  <si>
    <t>单位用量</t>
  </si>
  <si>
    <t>材料单价</t>
  </si>
  <si>
    <t>单   价
(元/樘)</t>
  </si>
  <si>
    <r>
      <rPr>
        <sz val="10"/>
        <rFont val="宋体"/>
        <charset val="134"/>
      </rPr>
      <t>备注</t>
    </r>
    <r>
      <rPr>
        <b/>
        <sz val="10"/>
        <rFont val="宋体"/>
        <charset val="134"/>
      </rPr>
      <t>（品牌、产地等）</t>
    </r>
  </si>
  <si>
    <t>一</t>
  </si>
  <si>
    <t>主材</t>
  </si>
  <si>
    <t>铝型材</t>
  </si>
  <si>
    <t>6063-T5/粉末喷涂</t>
  </si>
  <si>
    <t>kg</t>
  </si>
  <si>
    <t>玻璃</t>
  </si>
  <si>
    <t>6mm透明玻璃+12mm空气+6透明玻璃</t>
  </si>
  <si>
    <r>
      <rPr>
        <sz val="10"/>
        <rFont val="宋体"/>
        <charset val="134"/>
      </rPr>
      <t>m</t>
    </r>
    <r>
      <rPr>
        <vertAlign val="superscript"/>
        <sz val="10"/>
        <rFont val="宋体"/>
        <charset val="134"/>
      </rPr>
      <t>2</t>
    </r>
  </si>
  <si>
    <t>小计</t>
  </si>
  <si>
    <t>二</t>
  </si>
  <si>
    <t>五金配件</t>
  </si>
  <si>
    <t>项</t>
  </si>
  <si>
    <t>三</t>
  </si>
  <si>
    <t>辅材</t>
  </si>
  <si>
    <t>四</t>
  </si>
  <si>
    <t>加工制作人工费</t>
  </si>
  <si>
    <t>五</t>
  </si>
  <si>
    <t>安装人工费</t>
  </si>
  <si>
    <t>六</t>
  </si>
  <si>
    <t>运输费</t>
  </si>
  <si>
    <t>七</t>
  </si>
  <si>
    <t>成本保护费用</t>
  </si>
  <si>
    <t>八</t>
  </si>
  <si>
    <t>其它费用</t>
  </si>
  <si>
    <t>九</t>
  </si>
  <si>
    <t>直接费小计
（一～八）</t>
  </si>
  <si>
    <t>十</t>
  </si>
  <si>
    <t>管理费</t>
  </si>
  <si>
    <t>十一</t>
  </si>
  <si>
    <t>利润</t>
  </si>
  <si>
    <t>十二</t>
  </si>
  <si>
    <t>每平方单价</t>
  </si>
  <si>
    <t>十三</t>
  </si>
  <si>
    <t>含税单价</t>
  </si>
  <si>
    <t>70系列铝合金平开窗单价分析表</t>
  </si>
  <si>
    <t>70系列铝合金上悬窗/固定窗单价分析表</t>
  </si>
  <si>
    <t>5mm钢化玻璃</t>
  </si>
  <si>
    <t>70系列铝合金上悬窗单价分析表</t>
  </si>
  <si>
    <t>70系列铝合金固定窗单价分析表</t>
  </si>
  <si>
    <t>70系列铝合金防雨防虫百叶窗单价分析表</t>
  </si>
  <si>
    <t>防虫网</t>
  </si>
  <si>
    <t>70系列铝合金防雨百叶窗单价分析表</t>
  </si>
  <si>
    <t>楼梯栏杆单价分析表</t>
  </si>
  <si>
    <t>名称</t>
  </si>
  <si>
    <t>编号</t>
  </si>
  <si>
    <t>长度</t>
  </si>
  <si>
    <t>理论重量</t>
  </si>
  <si>
    <t>重量</t>
  </si>
  <si>
    <t>不锈钢管</t>
  </si>
  <si>
    <t>304材质</t>
  </si>
  <si>
    <t>面积</t>
  </si>
  <si>
    <r>
      <rPr>
        <sz val="9"/>
        <rFont val="宋体"/>
        <charset val="134"/>
      </rPr>
      <t>￠</t>
    </r>
    <r>
      <rPr>
        <sz val="9"/>
        <rFont val="??"/>
        <charset val="134"/>
        <scheme val="minor"/>
      </rPr>
      <t>63*1.5</t>
    </r>
  </si>
  <si>
    <t>弯头</t>
  </si>
  <si>
    <t>立柱</t>
  </si>
  <si>
    <t>￠51*1.5</t>
  </si>
  <si>
    <t>立柱装饰盖</t>
  </si>
  <si>
    <t>横管</t>
  </si>
  <si>
    <t>￠38*1.2</t>
  </si>
  <si>
    <t>竖管</t>
  </si>
  <si>
    <t>￠25*1.2</t>
  </si>
  <si>
    <t>合计</t>
  </si>
  <si>
    <t>埋板</t>
  </si>
  <si>
    <t>直接费小计
（一～七）</t>
  </si>
  <si>
    <t>屋面栏杆单价分析表</t>
  </si>
  <si>
    <t>面管</t>
  </si>
  <si>
    <t>护窗栏杆单价分析表</t>
  </si>
  <si>
    <t>拉爆螺丝</t>
  </si>
  <si>
    <t>卸货平台不锈钢栏杆单价分析表</t>
  </si>
  <si>
    <t>1.1高</t>
  </si>
  <si>
    <t>防撞立柱单价分析表</t>
  </si>
  <si>
    <t>1.2高</t>
  </si>
  <si>
    <t>￠100*5.0钢圆柱</t>
  </si>
  <si>
    <t>圆管</t>
  </si>
  <si>
    <t>￠100*5.0</t>
  </si>
  <si>
    <t>200X200X5钢埋板</t>
  </si>
  <si>
    <t>件</t>
  </si>
  <si>
    <t>集水井爬梯单价分析表</t>
  </si>
  <si>
    <r>
      <rPr>
        <sz val="9"/>
        <rFont val="宋体"/>
        <charset val="134"/>
      </rPr>
      <t>￠25</t>
    </r>
    <r>
      <rPr>
        <sz val="9"/>
        <rFont val="??"/>
        <charset val="134"/>
        <scheme val="minor"/>
      </rPr>
      <t>*2.0</t>
    </r>
  </si>
  <si>
    <t>80*50*6mm不锈钢埋板</t>
  </si>
  <si>
    <t>屋面爬梯304不锈钢栏杆（含加护笼）单价分析表</t>
  </si>
  <si>
    <r>
      <rPr>
        <sz val="9"/>
        <rFont val="宋体"/>
        <charset val="134"/>
      </rPr>
      <t>￠38</t>
    </r>
    <r>
      <rPr>
        <sz val="9"/>
        <rFont val="??"/>
        <charset val="134"/>
        <scheme val="minor"/>
      </rPr>
      <t>*1.5</t>
    </r>
  </si>
  <si>
    <t>120*60*6mm不锈钢埋板</t>
  </si>
  <si>
    <t>屋面铝方通格栅单价分析表</t>
  </si>
  <si>
    <t>铝方管</t>
  </si>
  <si>
    <r>
      <rPr>
        <sz val="9"/>
        <rFont val="宋体"/>
        <charset val="134"/>
      </rPr>
      <t>150</t>
    </r>
    <r>
      <rPr>
        <sz val="9"/>
        <rFont val="??"/>
        <charset val="134"/>
        <scheme val="minor"/>
      </rPr>
      <t>*150*2.5</t>
    </r>
  </si>
  <si>
    <t>不锈钢拉爆螺丝</t>
  </si>
  <si>
    <t>颗</t>
  </si>
  <si>
    <t>其它辅材</t>
  </si>
  <si>
    <t>不锈钢平开门单价分析表</t>
  </si>
  <si>
    <t>45*75*2</t>
  </si>
  <si>
    <t>1.2不锈钢板</t>
  </si>
  <si>
    <t>30*10*1</t>
  </si>
  <si>
    <t>集水井盖板单价分析表</t>
  </si>
  <si>
    <t>钢材</t>
  </si>
  <si>
    <t>Q235</t>
  </si>
  <si>
    <t>钢管</t>
  </si>
  <si>
    <t>50*5角钢</t>
  </si>
  <si>
    <t>3.0压花钢板</t>
  </si>
  <si>
    <t>40*40*2.0</t>
  </si>
  <si>
    <t>电梯口铺钢板单价分析表</t>
  </si>
  <si>
    <t>20厚</t>
  </si>
  <si>
    <t>主要材料报价品牌表</t>
  </si>
  <si>
    <t>工程名称：B02-05、A02-06、A02-08地块铝合金门窗主要材料报价表</t>
  </si>
  <si>
    <t>材料</t>
  </si>
  <si>
    <t>名称、规格、型号</t>
  </si>
  <si>
    <t>品牌</t>
  </si>
  <si>
    <t>投标单价
（元）</t>
  </si>
  <si>
    <t>发承包人
确认单价
(元)</t>
  </si>
  <si>
    <t>铝材</t>
  </si>
  <si>
    <t>70系列铝合金上悬窗 1.4厚铝材</t>
  </si>
  <si>
    <t>70系列铝合金固定窗 1.4厚铝材</t>
  </si>
  <si>
    <t>70系列铝合金平开窗 1.4厚铝材</t>
  </si>
  <si>
    <t>90系列铝合金推拉门 2厚铝材</t>
  </si>
  <si>
    <t>70系列铝合金平开窗 2厚铝材</t>
  </si>
</sst>
</file>

<file path=xl/styles.xml><?xml version="1.0" encoding="utf-8"?>
<styleSheet xmlns="http://schemas.openxmlformats.org/spreadsheetml/2006/main">
  <numFmts count="9"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176" formatCode="#,##0.00_ "/>
    <numFmt numFmtId="177" formatCode="0.0_ "/>
    <numFmt numFmtId="178" formatCode="0.00_ "/>
    <numFmt numFmtId="179" formatCode="0.000_ "/>
    <numFmt numFmtId="180" formatCode="0.00_);[Red]\(0.00\)"/>
  </numFmts>
  <fonts count="46">
    <font>
      <sz val="9"/>
      <color theme="1"/>
      <name val="??"/>
      <charset val="134"/>
      <scheme val="minor"/>
    </font>
    <font>
      <b/>
      <sz val="20"/>
      <name val="宋体"/>
      <charset val="134"/>
    </font>
    <font>
      <sz val="10"/>
      <name val="宋体"/>
      <charset val="134"/>
    </font>
    <font>
      <sz val="9"/>
      <name val="宋体"/>
      <charset val="134"/>
    </font>
    <font>
      <sz val="9"/>
      <name val="??"/>
      <charset val="134"/>
      <scheme val="minor"/>
    </font>
    <font>
      <b/>
      <sz val="16"/>
      <name val="宋体"/>
      <charset val="134"/>
    </font>
    <font>
      <b/>
      <sz val="10"/>
      <name val="宋体"/>
      <charset val="134"/>
    </font>
    <font>
      <b/>
      <sz val="14"/>
      <color theme="1"/>
      <name val="??"/>
      <charset val="134"/>
      <scheme val="minor"/>
    </font>
    <font>
      <b/>
      <sz val="20"/>
      <name val="华文中宋"/>
      <charset val="134"/>
    </font>
    <font>
      <b/>
      <sz val="14"/>
      <name val="宋体"/>
      <charset val="134"/>
    </font>
    <font>
      <sz val="11"/>
      <color indexed="8"/>
      <name val="宋体"/>
      <charset val="134"/>
    </font>
    <font>
      <sz val="10"/>
      <name val="??"/>
      <charset val="134"/>
      <scheme val="minor"/>
    </font>
    <font>
      <b/>
      <sz val="12"/>
      <name val="??"/>
      <charset val="134"/>
      <scheme val="minor"/>
    </font>
    <font>
      <sz val="14"/>
      <color indexed="8"/>
      <name val="宋体"/>
      <charset val="134"/>
    </font>
    <font>
      <b/>
      <sz val="20"/>
      <color indexed="8"/>
      <name val="黑体"/>
      <charset val="134"/>
    </font>
    <font>
      <sz val="20"/>
      <color indexed="8"/>
      <name val="黑体"/>
      <charset val="134"/>
    </font>
    <font>
      <sz val="10"/>
      <color indexed="8"/>
      <name val="??"/>
      <charset val="134"/>
      <scheme val="major"/>
    </font>
    <font>
      <b/>
      <sz val="10"/>
      <color indexed="8"/>
      <name val="宋体"/>
      <charset val="134"/>
    </font>
    <font>
      <sz val="10"/>
      <color indexed="8"/>
      <name val="宋体"/>
      <charset val="134"/>
    </font>
    <font>
      <b/>
      <sz val="9"/>
      <color theme="1"/>
      <name val="??"/>
      <charset val="134"/>
      <scheme val="minor"/>
    </font>
    <font>
      <b/>
      <sz val="11"/>
      <color indexed="8"/>
      <name val="宋体"/>
      <charset val="134"/>
    </font>
    <font>
      <sz val="12"/>
      <name val="宋体"/>
      <charset val="134"/>
    </font>
    <font>
      <sz val="14"/>
      <name val="宋体"/>
      <charset val="134"/>
    </font>
    <font>
      <sz val="11"/>
      <color theme="0"/>
      <name val="??"/>
      <charset val="0"/>
      <scheme val="minor"/>
    </font>
    <font>
      <sz val="11"/>
      <color theme="1"/>
      <name val="??"/>
      <charset val="0"/>
      <scheme val="minor"/>
    </font>
    <font>
      <sz val="11"/>
      <color theme="1"/>
      <name val="??"/>
      <charset val="134"/>
      <scheme val="minor"/>
    </font>
    <font>
      <sz val="11"/>
      <color rgb="FFFF0000"/>
      <name val="??"/>
      <charset val="0"/>
      <scheme val="minor"/>
    </font>
    <font>
      <sz val="11"/>
      <color rgb="FF006100"/>
      <name val="??"/>
      <charset val="0"/>
      <scheme val="minor"/>
    </font>
    <font>
      <b/>
      <sz val="11"/>
      <color theme="1"/>
      <name val="??"/>
      <charset val="0"/>
      <scheme val="minor"/>
    </font>
    <font>
      <sz val="11"/>
      <color rgb="FF9C0006"/>
      <name val="??"/>
      <charset val="0"/>
      <scheme val="minor"/>
    </font>
    <font>
      <sz val="11"/>
      <color rgb="FF3F3F76"/>
      <name val="??"/>
      <charset val="0"/>
      <scheme val="minor"/>
    </font>
    <font>
      <i/>
      <sz val="11"/>
      <color rgb="FF7F7F7F"/>
      <name val="??"/>
      <charset val="0"/>
      <scheme val="minor"/>
    </font>
    <font>
      <u/>
      <sz val="11"/>
      <color rgb="FF800080"/>
      <name val="??"/>
      <charset val="0"/>
      <scheme val="minor"/>
    </font>
    <font>
      <u/>
      <sz val="11"/>
      <color rgb="FF0000FF"/>
      <name val="??"/>
      <charset val="0"/>
      <scheme val="minor"/>
    </font>
    <font>
      <b/>
      <sz val="11"/>
      <color rgb="FFFA7D00"/>
      <name val="??"/>
      <charset val="0"/>
      <scheme val="minor"/>
    </font>
    <font>
      <b/>
      <sz val="11"/>
      <color theme="3"/>
      <name val="??"/>
      <charset val="134"/>
      <scheme val="minor"/>
    </font>
    <font>
      <b/>
      <sz val="18"/>
      <color theme="3"/>
      <name val="??"/>
      <charset val="134"/>
      <scheme val="minor"/>
    </font>
    <font>
      <b/>
      <sz val="15"/>
      <color theme="3"/>
      <name val="??"/>
      <charset val="134"/>
      <scheme val="minor"/>
    </font>
    <font>
      <b/>
      <sz val="13"/>
      <color theme="3"/>
      <name val="??"/>
      <charset val="134"/>
      <scheme val="minor"/>
    </font>
    <font>
      <sz val="11"/>
      <color rgb="FF9C6500"/>
      <name val="??"/>
      <charset val="0"/>
      <scheme val="minor"/>
    </font>
    <font>
      <sz val="11"/>
      <color rgb="FFFA7D00"/>
      <name val="??"/>
      <charset val="0"/>
      <scheme val="minor"/>
    </font>
    <font>
      <b/>
      <sz val="11"/>
      <color rgb="FFFFFFFF"/>
      <name val="??"/>
      <charset val="0"/>
      <scheme val="minor"/>
    </font>
    <font>
      <b/>
      <sz val="11"/>
      <color rgb="FF3F3F3F"/>
      <name val="??"/>
      <charset val="0"/>
      <scheme val="minor"/>
    </font>
    <font>
      <vertAlign val="superscript"/>
      <sz val="10"/>
      <name val="宋体"/>
      <charset val="134"/>
    </font>
    <font>
      <u/>
      <sz val="9"/>
      <color theme="1"/>
      <name val="??"/>
      <charset val="134"/>
      <scheme val="minor"/>
    </font>
    <font>
      <b/>
      <sz val="25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1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599993896298105"/>
        <bgColor indexed="64"/>
      </patternFill>
    </fill>
  </fills>
  <borders count="35">
    <border>
      <left/>
      <right/>
      <top/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thin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51">
    <xf numFmtId="0" fontId="0" fillId="0" borderId="0">
      <alignment vertical="center"/>
    </xf>
    <xf numFmtId="42" fontId="25" fillId="0" borderId="0" applyFont="0" applyFill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30" fillId="13" borderId="29" applyNumberFormat="0" applyAlignment="0" applyProtection="0">
      <alignment vertical="center"/>
    </xf>
    <xf numFmtId="44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0" fontId="21" fillId="0" borderId="0"/>
    <xf numFmtId="0" fontId="24" fillId="6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25" fillId="7" borderId="27" applyNumberFormat="0" applyFont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7" fillId="0" borderId="31" applyNumberFormat="0" applyFill="0" applyAlignment="0" applyProtection="0">
      <alignment vertical="center"/>
    </xf>
    <xf numFmtId="0" fontId="38" fillId="0" borderId="31" applyNumberFormat="0" applyFill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35" fillId="0" borderId="30" applyNumberFormat="0" applyFill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42" fillId="21" borderId="34" applyNumberFormat="0" applyAlignment="0" applyProtection="0">
      <alignment vertical="center"/>
    </xf>
    <xf numFmtId="0" fontId="34" fillId="21" borderId="29" applyNumberFormat="0" applyAlignment="0" applyProtection="0">
      <alignment vertical="center"/>
    </xf>
    <xf numFmtId="0" fontId="41" fillId="28" borderId="33" applyNumberFormat="0" applyAlignment="0" applyProtection="0">
      <alignment vertical="center"/>
    </xf>
    <xf numFmtId="0" fontId="24" fillId="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40" fillId="0" borderId="32" applyNumberFormat="0" applyFill="0" applyAlignment="0" applyProtection="0">
      <alignment vertical="center"/>
    </xf>
    <xf numFmtId="0" fontId="28" fillId="0" borderId="28" applyNumberFormat="0" applyFill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4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0" fillId="0" borderId="0"/>
  </cellStyleXfs>
  <cellXfs count="135">
    <xf numFmtId="0" fontId="0" fillId="0" borderId="0" xfId="50"/>
    <xf numFmtId="0" fontId="0" fillId="0" borderId="0" xfId="50" applyAlignment="1">
      <alignment horizontal="center"/>
    </xf>
    <xf numFmtId="0" fontId="1" fillId="2" borderId="0" xfId="50" applyFont="1" applyFill="1" applyAlignment="1">
      <alignment horizontal="center" vertical="center" wrapText="1"/>
    </xf>
    <xf numFmtId="0" fontId="2" fillId="2" borderId="0" xfId="50" applyFont="1" applyFill="1" applyAlignment="1">
      <alignment horizontal="left" vertical="center" wrapText="1"/>
    </xf>
    <xf numFmtId="0" fontId="2" fillId="2" borderId="0" xfId="50" applyFont="1" applyFill="1" applyAlignment="1">
      <alignment horizontal="center" wrapText="1"/>
    </xf>
    <xf numFmtId="0" fontId="2" fillId="2" borderId="0" xfId="50" applyFont="1" applyFill="1" applyAlignment="1">
      <alignment horizontal="right" wrapText="1"/>
    </xf>
    <xf numFmtId="0" fontId="2" fillId="2" borderId="1" xfId="50" applyFont="1" applyFill="1" applyBorder="1" applyAlignment="1">
      <alignment horizontal="center" vertical="center" wrapText="1"/>
    </xf>
    <xf numFmtId="0" fontId="2" fillId="2" borderId="2" xfId="50" applyFont="1" applyFill="1" applyBorder="1" applyAlignment="1">
      <alignment horizontal="center" vertical="center" wrapText="1"/>
    </xf>
    <xf numFmtId="0" fontId="3" fillId="2" borderId="3" xfId="50" applyFont="1" applyFill="1" applyBorder="1" applyAlignment="1">
      <alignment horizontal="center" vertical="center" wrapText="1"/>
    </xf>
    <xf numFmtId="0" fontId="2" fillId="2" borderId="4" xfId="50" applyFont="1" applyFill="1" applyBorder="1" applyAlignment="1">
      <alignment horizontal="center" vertical="center" wrapText="1"/>
    </xf>
    <xf numFmtId="0" fontId="2" fillId="2" borderId="5" xfId="50" applyFont="1" applyFill="1" applyBorder="1" applyAlignment="1">
      <alignment horizontal="center" vertical="center" wrapText="1"/>
    </xf>
    <xf numFmtId="0" fontId="2" fillId="2" borderId="6" xfId="50" applyFont="1" applyFill="1" applyBorder="1" applyAlignment="1">
      <alignment horizontal="center" vertical="center" wrapText="1"/>
    </xf>
    <xf numFmtId="0" fontId="2" fillId="2" borderId="7" xfId="50" applyFont="1" applyFill="1" applyBorder="1" applyAlignment="1">
      <alignment horizontal="left" vertical="center" wrapText="1"/>
    </xf>
    <xf numFmtId="0" fontId="2" fillId="2" borderId="7" xfId="50" applyFont="1" applyFill="1" applyBorder="1" applyAlignment="1">
      <alignment horizontal="center" vertical="center" wrapText="1"/>
    </xf>
    <xf numFmtId="0" fontId="2" fillId="2" borderId="8" xfId="50" applyFont="1" applyFill="1" applyBorder="1" applyAlignment="1">
      <alignment horizontal="left" vertical="center" wrapText="1"/>
    </xf>
    <xf numFmtId="0" fontId="4" fillId="0" borderId="0" xfId="0" applyFont="1" applyAlignment="1"/>
    <xf numFmtId="0" fontId="5" fillId="0" borderId="0" xfId="6" applyFont="1" applyFill="1" applyBorder="1" applyAlignment="1">
      <alignment horizontal="center" vertical="center" wrapText="1"/>
    </xf>
    <xf numFmtId="0" fontId="2" fillId="0" borderId="0" xfId="6" applyFont="1" applyFill="1" applyBorder="1" applyAlignment="1">
      <alignment horizontal="left" vertical="center"/>
    </xf>
    <xf numFmtId="0" fontId="2" fillId="0" borderId="0" xfId="6" applyFont="1" applyFill="1" applyBorder="1" applyAlignment="1">
      <alignment horizontal="center" vertical="center"/>
    </xf>
    <xf numFmtId="0" fontId="2" fillId="0" borderId="0" xfId="6" applyFont="1" applyFill="1" applyBorder="1" applyAlignment="1">
      <alignment vertical="center"/>
    </xf>
    <xf numFmtId="176" fontId="2" fillId="0" borderId="0" xfId="6" applyNumberFormat="1" applyFont="1" applyFill="1" applyBorder="1" applyAlignment="1">
      <alignment horizontal="center" vertical="center"/>
    </xf>
    <xf numFmtId="0" fontId="2" fillId="0" borderId="9" xfId="6" applyFont="1" applyFill="1" applyBorder="1" applyAlignment="1">
      <alignment horizontal="center" vertical="center" wrapText="1"/>
    </xf>
    <xf numFmtId="0" fontId="2" fillId="0" borderId="10" xfId="6" applyFont="1" applyFill="1" applyBorder="1" applyAlignment="1">
      <alignment horizontal="center" vertical="center" wrapText="1"/>
    </xf>
    <xf numFmtId="176" fontId="2" fillId="0" borderId="10" xfId="6" applyNumberFormat="1" applyFont="1" applyFill="1" applyBorder="1" applyAlignment="1">
      <alignment horizontal="center" vertical="center" wrapText="1"/>
    </xf>
    <xf numFmtId="0" fontId="2" fillId="0" borderId="11" xfId="6" applyFont="1" applyFill="1" applyBorder="1" applyAlignment="1">
      <alignment horizontal="center" vertical="center" wrapText="1"/>
    </xf>
    <xf numFmtId="0" fontId="6" fillId="0" borderId="12" xfId="6" applyFont="1" applyFill="1" applyBorder="1" applyAlignment="1">
      <alignment horizontal="center" vertical="center" wrapText="1"/>
    </xf>
    <xf numFmtId="0" fontId="6" fillId="0" borderId="13" xfId="6" applyFont="1" applyFill="1" applyBorder="1" applyAlignment="1">
      <alignment horizontal="left" vertical="center" wrapText="1"/>
    </xf>
    <xf numFmtId="0" fontId="6" fillId="0" borderId="13" xfId="6" applyFont="1" applyFill="1" applyBorder="1" applyAlignment="1">
      <alignment horizontal="center" vertical="center" wrapText="1"/>
    </xf>
    <xf numFmtId="176" fontId="6" fillId="0" borderId="13" xfId="6" applyNumberFormat="1" applyFont="1" applyFill="1" applyBorder="1" applyAlignment="1">
      <alignment horizontal="center" vertical="center" wrapText="1"/>
    </xf>
    <xf numFmtId="177" fontId="6" fillId="0" borderId="13" xfId="6" applyNumberFormat="1" applyFont="1" applyFill="1" applyBorder="1" applyAlignment="1">
      <alignment horizontal="center" vertical="center" wrapText="1"/>
    </xf>
    <xf numFmtId="178" fontId="6" fillId="0" borderId="14" xfId="6" applyNumberFormat="1" applyFont="1" applyFill="1" applyBorder="1" applyAlignment="1">
      <alignment horizontal="center" vertical="center" wrapText="1"/>
    </xf>
    <xf numFmtId="0" fontId="2" fillId="0" borderId="12" xfId="6" applyFont="1" applyFill="1" applyBorder="1" applyAlignment="1">
      <alignment horizontal="center" vertical="center" wrapText="1"/>
    </xf>
    <xf numFmtId="0" fontId="2" fillId="0" borderId="13" xfId="6" applyFont="1" applyFill="1" applyBorder="1" applyAlignment="1">
      <alignment horizontal="left" vertical="center" wrapText="1"/>
    </xf>
    <xf numFmtId="0" fontId="2" fillId="0" borderId="13" xfId="6" applyFont="1" applyFill="1" applyBorder="1" applyAlignment="1">
      <alignment horizontal="center" vertical="center" wrapText="1"/>
    </xf>
    <xf numFmtId="176" fontId="2" fillId="0" borderId="13" xfId="6" applyNumberFormat="1" applyFont="1" applyFill="1" applyBorder="1" applyAlignment="1">
      <alignment horizontal="center" vertical="center" wrapText="1"/>
    </xf>
    <xf numFmtId="2" fontId="2" fillId="0" borderId="13" xfId="6" applyNumberFormat="1" applyFont="1" applyFill="1" applyBorder="1" applyAlignment="1">
      <alignment horizontal="center" vertical="center" wrapText="1"/>
    </xf>
    <xf numFmtId="178" fontId="2" fillId="0" borderId="14" xfId="6" applyNumberFormat="1" applyFont="1" applyFill="1" applyBorder="1" applyAlignment="1">
      <alignment horizontal="center" vertical="center" wrapText="1"/>
    </xf>
    <xf numFmtId="9" fontId="2" fillId="0" borderId="13" xfId="6" applyNumberFormat="1" applyFont="1" applyFill="1" applyBorder="1" applyAlignment="1">
      <alignment horizontal="center" vertical="center" wrapText="1"/>
    </xf>
    <xf numFmtId="10" fontId="2" fillId="0" borderId="13" xfId="6" applyNumberFormat="1" applyFont="1" applyFill="1" applyBorder="1" applyAlignment="1">
      <alignment horizontal="center" vertical="center" wrapText="1"/>
    </xf>
    <xf numFmtId="0" fontId="6" fillId="0" borderId="15" xfId="6" applyFont="1" applyFill="1" applyBorder="1" applyAlignment="1">
      <alignment horizontal="center" vertical="center" wrapText="1"/>
    </xf>
    <xf numFmtId="0" fontId="6" fillId="0" borderId="16" xfId="6" applyFont="1" applyFill="1" applyBorder="1" applyAlignment="1">
      <alignment horizontal="left" vertical="center" wrapText="1"/>
    </xf>
    <xf numFmtId="0" fontId="2" fillId="0" borderId="16" xfId="6" applyFont="1" applyFill="1" applyBorder="1" applyAlignment="1">
      <alignment horizontal="center" vertical="center" wrapText="1"/>
    </xf>
    <xf numFmtId="176" fontId="2" fillId="0" borderId="16" xfId="6" applyNumberFormat="1" applyFont="1" applyFill="1" applyBorder="1" applyAlignment="1">
      <alignment horizontal="center" vertical="center" wrapText="1"/>
    </xf>
    <xf numFmtId="176" fontId="6" fillId="0" borderId="16" xfId="6" applyNumberFormat="1" applyFont="1" applyFill="1" applyBorder="1" applyAlignment="1">
      <alignment horizontal="center" vertical="center" wrapText="1"/>
    </xf>
    <xf numFmtId="178" fontId="2" fillId="0" borderId="17" xfId="6" applyNumberFormat="1" applyFont="1" applyFill="1" applyBorder="1" applyAlignment="1">
      <alignment horizontal="center" vertical="center" wrapText="1"/>
    </xf>
    <xf numFmtId="0" fontId="6" fillId="0" borderId="18" xfId="6" applyFont="1" applyFill="1" applyBorder="1" applyAlignment="1">
      <alignment horizontal="center" vertical="center" wrapText="1"/>
    </xf>
    <xf numFmtId="0" fontId="6" fillId="0" borderId="19" xfId="6" applyFont="1" applyFill="1" applyBorder="1" applyAlignment="1">
      <alignment horizontal="left" vertical="center" wrapText="1"/>
    </xf>
    <xf numFmtId="0" fontId="2" fillId="0" borderId="19" xfId="6" applyFont="1" applyFill="1" applyBorder="1" applyAlignment="1">
      <alignment horizontal="center"/>
    </xf>
    <xf numFmtId="0" fontId="2" fillId="0" borderId="19" xfId="6" applyFont="1" applyFill="1" applyBorder="1" applyAlignment="1">
      <alignment horizontal="center" vertical="center" wrapText="1"/>
    </xf>
    <xf numFmtId="176" fontId="2" fillId="0" borderId="19" xfId="6" applyNumberFormat="1" applyFont="1" applyFill="1" applyBorder="1" applyAlignment="1">
      <alignment horizontal="center" vertical="center" wrapText="1"/>
    </xf>
    <xf numFmtId="0" fontId="2" fillId="0" borderId="19" xfId="6" applyFont="1" applyFill="1" applyBorder="1" applyAlignment="1">
      <alignment horizontal="center" vertical="center"/>
    </xf>
    <xf numFmtId="176" fontId="2" fillId="0" borderId="19" xfId="6" applyNumberFormat="1" applyFont="1" applyFill="1" applyBorder="1" applyAlignment="1">
      <alignment horizontal="center" vertical="center"/>
    </xf>
    <xf numFmtId="0" fontId="2" fillId="0" borderId="20" xfId="6" applyFont="1" applyFill="1" applyBorder="1" applyAlignment="1">
      <alignment horizontal="center" vertical="center"/>
    </xf>
    <xf numFmtId="0" fontId="6" fillId="0" borderId="0" xfId="6" applyFont="1" applyFill="1" applyBorder="1" applyAlignment="1">
      <alignment horizontal="center" vertical="center" wrapText="1"/>
    </xf>
    <xf numFmtId="0" fontId="6" fillId="0" borderId="0" xfId="6" applyFont="1" applyFill="1" applyBorder="1" applyAlignment="1">
      <alignment horizontal="left" vertical="center" wrapText="1"/>
    </xf>
    <xf numFmtId="0" fontId="2" fillId="0" borderId="0" xfId="6" applyFont="1" applyFill="1" applyBorder="1" applyAlignment="1">
      <alignment horizontal="center"/>
    </xf>
    <xf numFmtId="0" fontId="2" fillId="0" borderId="0" xfId="6" applyFont="1" applyFill="1" applyBorder="1" applyAlignment="1">
      <alignment horizontal="center" vertical="center" wrapText="1"/>
    </xf>
    <xf numFmtId="176" fontId="2" fillId="0" borderId="0" xfId="6" applyNumberFormat="1" applyFont="1" applyFill="1" applyBorder="1" applyAlignment="1">
      <alignment horizontal="center" vertical="center" wrapText="1"/>
    </xf>
    <xf numFmtId="0" fontId="4" fillId="0" borderId="0" xfId="50" applyFont="1" applyAlignment="1"/>
    <xf numFmtId="0" fontId="4" fillId="0" borderId="0" xfId="50" applyFont="1" applyAlignment="1">
      <alignment vertical="center"/>
    </xf>
    <xf numFmtId="0" fontId="3" fillId="0" borderId="0" xfId="50" applyFont="1"/>
    <xf numFmtId="178" fontId="4" fillId="0" borderId="0" xfId="50" applyNumberFormat="1" applyFont="1"/>
    <xf numFmtId="179" fontId="4" fillId="0" borderId="0" xfId="50" applyNumberFormat="1" applyFont="1"/>
    <xf numFmtId="176" fontId="6" fillId="0" borderId="19" xfId="6" applyNumberFormat="1" applyFont="1" applyFill="1" applyBorder="1" applyAlignment="1">
      <alignment horizontal="center" vertical="center" wrapText="1"/>
    </xf>
    <xf numFmtId="178" fontId="2" fillId="0" borderId="20" xfId="6" applyNumberFormat="1" applyFont="1" applyFill="1" applyBorder="1" applyAlignment="1">
      <alignment horizontal="center" vertical="center" wrapText="1"/>
    </xf>
    <xf numFmtId="0" fontId="6" fillId="0" borderId="0" xfId="6" applyFont="1" applyFill="1" applyAlignment="1">
      <alignment horizontal="center" vertical="center" wrapText="1"/>
    </xf>
    <xf numFmtId="0" fontId="6" fillId="0" borderId="0" xfId="6" applyFont="1" applyFill="1" applyAlignment="1">
      <alignment horizontal="left" vertical="center" wrapText="1"/>
    </xf>
    <xf numFmtId="0" fontId="2" fillId="0" borderId="0" xfId="6" applyFont="1" applyFill="1" applyAlignment="1">
      <alignment horizontal="center" vertical="center" wrapText="1"/>
    </xf>
    <xf numFmtId="176" fontId="2" fillId="0" borderId="0" xfId="6" applyNumberFormat="1" applyFont="1" applyFill="1" applyAlignment="1">
      <alignment horizontal="center" vertical="center" wrapText="1"/>
    </xf>
    <xf numFmtId="176" fontId="6" fillId="0" borderId="0" xfId="6" applyNumberFormat="1" applyFont="1" applyFill="1" applyAlignment="1">
      <alignment horizontal="center" vertical="center" wrapText="1"/>
    </xf>
    <xf numFmtId="178" fontId="2" fillId="0" borderId="0" xfId="6" applyNumberFormat="1" applyFont="1" applyFill="1" applyAlignment="1">
      <alignment horizontal="center" vertical="center" wrapText="1"/>
    </xf>
    <xf numFmtId="0" fontId="4" fillId="0" borderId="0" xfId="50" applyFont="1" applyFill="1" applyAlignment="1"/>
    <xf numFmtId="0" fontId="4" fillId="0" borderId="0" xfId="50" applyFont="1" applyAlignment="1">
      <alignment wrapText="1"/>
    </xf>
    <xf numFmtId="179" fontId="4" fillId="0" borderId="0" xfId="50" applyNumberFormat="1" applyFont="1" applyFill="1" applyAlignment="1"/>
    <xf numFmtId="0" fontId="7" fillId="0" borderId="0" xfId="50" applyFont="1" applyAlignment="1">
      <alignment vertical="center"/>
    </xf>
    <xf numFmtId="0" fontId="8" fillId="2" borderId="0" xfId="50" applyFont="1" applyFill="1" applyAlignment="1">
      <alignment horizontal="center" vertical="center" wrapText="1"/>
    </xf>
    <xf numFmtId="0" fontId="9" fillId="2" borderId="0" xfId="50" applyFont="1" applyFill="1" applyAlignment="1">
      <alignment horizontal="left" vertical="center" wrapText="1"/>
    </xf>
    <xf numFmtId="0" fontId="9" fillId="2" borderId="0" xfId="50" applyFont="1" applyFill="1" applyAlignment="1">
      <alignment horizontal="center" vertical="center" wrapText="1"/>
    </xf>
    <xf numFmtId="0" fontId="2" fillId="2" borderId="3" xfId="50" applyFont="1" applyFill="1" applyBorder="1" applyAlignment="1">
      <alignment horizontal="center" vertical="center" wrapText="1"/>
    </xf>
    <xf numFmtId="0" fontId="2" fillId="2" borderId="21" xfId="50" applyFont="1" applyFill="1" applyBorder="1" applyAlignment="1">
      <alignment horizontal="center" vertical="center" wrapText="1"/>
    </xf>
    <xf numFmtId="0" fontId="2" fillId="2" borderId="22" xfId="50" applyFont="1" applyFill="1" applyBorder="1" applyAlignment="1">
      <alignment horizontal="center" vertical="center" wrapText="1"/>
    </xf>
    <xf numFmtId="0" fontId="2" fillId="2" borderId="7" xfId="50" applyFont="1" applyFill="1" applyBorder="1" applyAlignment="1">
      <alignment horizontal="right" vertical="center" wrapText="1"/>
    </xf>
    <xf numFmtId="0" fontId="2" fillId="2" borderId="23" xfId="50" applyFont="1" applyFill="1" applyBorder="1" applyAlignment="1">
      <alignment horizontal="left" vertical="center" wrapText="1"/>
    </xf>
    <xf numFmtId="0" fontId="2" fillId="2" borderId="23" xfId="50" applyFont="1" applyFill="1" applyBorder="1" applyAlignment="1">
      <alignment horizontal="center" vertical="center" wrapText="1"/>
    </xf>
    <xf numFmtId="0" fontId="2" fillId="2" borderId="23" xfId="50" applyFont="1" applyFill="1" applyBorder="1" applyAlignment="1">
      <alignment horizontal="right" vertical="center" wrapText="1"/>
    </xf>
    <xf numFmtId="0" fontId="2" fillId="2" borderId="24" xfId="50" applyFont="1" applyFill="1" applyBorder="1" applyAlignment="1">
      <alignment horizontal="left" vertical="center" wrapText="1"/>
    </xf>
    <xf numFmtId="0" fontId="2" fillId="2" borderId="24" xfId="50" applyFont="1" applyFill="1" applyBorder="1" applyAlignment="1">
      <alignment horizontal="center" vertical="center" wrapText="1"/>
    </xf>
    <xf numFmtId="0" fontId="0" fillId="0" borderId="24" xfId="50" applyBorder="1"/>
    <xf numFmtId="0" fontId="0" fillId="0" borderId="24" xfId="0" applyFon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2" fillId="2" borderId="25" xfId="50" applyFont="1" applyFill="1" applyBorder="1" applyAlignment="1">
      <alignment horizontal="center" vertical="center" wrapText="1"/>
    </xf>
    <xf numFmtId="0" fontId="2" fillId="2" borderId="26" xfId="50" applyFont="1" applyFill="1" applyBorder="1" applyAlignment="1">
      <alignment horizontal="center" vertical="center" wrapText="1"/>
    </xf>
    <xf numFmtId="0" fontId="2" fillId="0" borderId="7" xfId="50" applyFont="1" applyFill="1" applyBorder="1" applyAlignment="1">
      <alignment horizontal="center" vertical="center" wrapText="1"/>
    </xf>
    <xf numFmtId="178" fontId="2" fillId="0" borderId="7" xfId="50" applyNumberFormat="1" applyFont="1" applyFill="1" applyBorder="1" applyAlignment="1">
      <alignment horizontal="center" vertical="center" wrapText="1"/>
    </xf>
    <xf numFmtId="0" fontId="2" fillId="0" borderId="23" xfId="50" applyFont="1" applyFill="1" applyBorder="1" applyAlignment="1">
      <alignment horizontal="center" vertical="center" wrapText="1"/>
    </xf>
    <xf numFmtId="178" fontId="2" fillId="0" borderId="23" xfId="50" applyNumberFormat="1" applyFont="1" applyFill="1" applyBorder="1" applyAlignment="1">
      <alignment horizontal="center" vertical="center" wrapText="1"/>
    </xf>
    <xf numFmtId="0" fontId="0" fillId="0" borderId="24" xfId="50" applyFill="1" applyBorder="1"/>
    <xf numFmtId="178" fontId="0" fillId="0" borderId="0" xfId="50" applyNumberFormat="1" applyAlignment="1">
      <alignment horizontal="center"/>
    </xf>
    <xf numFmtId="178" fontId="8" fillId="2" borderId="0" xfId="50" applyNumberFormat="1" applyFont="1" applyFill="1" applyAlignment="1">
      <alignment horizontal="center" vertical="center" wrapText="1"/>
    </xf>
    <xf numFmtId="178" fontId="9" fillId="2" borderId="0" xfId="50" applyNumberFormat="1" applyFont="1" applyFill="1" applyAlignment="1">
      <alignment horizontal="center" vertical="center" wrapText="1"/>
    </xf>
    <xf numFmtId="178" fontId="2" fillId="2" borderId="3" xfId="50" applyNumberFormat="1" applyFont="1" applyFill="1" applyBorder="1" applyAlignment="1">
      <alignment horizontal="center" vertical="center" wrapText="1"/>
    </xf>
    <xf numFmtId="178" fontId="2" fillId="2" borderId="7" xfId="50" applyNumberFormat="1" applyFont="1" applyFill="1" applyBorder="1" applyAlignment="1">
      <alignment horizontal="center" vertical="center" wrapText="1"/>
    </xf>
    <xf numFmtId="178" fontId="2" fillId="2" borderId="24" xfId="50" applyNumberFormat="1" applyFont="1" applyFill="1" applyBorder="1" applyAlignment="1">
      <alignment horizontal="center" vertical="center" wrapText="1"/>
    </xf>
    <xf numFmtId="178" fontId="0" fillId="0" borderId="24" xfId="0" applyNumberFormat="1" applyFont="1" applyBorder="1" applyAlignment="1">
      <alignment horizontal="center" vertical="center"/>
    </xf>
    <xf numFmtId="178" fontId="0" fillId="0" borderId="24" xfId="0" applyNumberFormat="1" applyBorder="1" applyAlignment="1">
      <alignment horizontal="center" vertical="center"/>
    </xf>
    <xf numFmtId="0" fontId="10" fillId="0" borderId="0" xfId="0" applyFont="1" applyFill="1" applyBorder="1" applyAlignment="1" applyProtection="1">
      <alignment vertical="center"/>
    </xf>
    <xf numFmtId="0" fontId="11" fillId="0" borderId="0" xfId="0" applyFont="1" applyFill="1" applyBorder="1" applyAlignment="1" applyProtection="1">
      <alignment vertical="center"/>
    </xf>
    <xf numFmtId="0" fontId="12" fillId="0" borderId="0" xfId="0" applyFont="1" applyFill="1" applyBorder="1" applyAlignment="1" applyProtection="1"/>
    <xf numFmtId="0" fontId="13" fillId="0" borderId="0" xfId="0" applyFont="1" applyFill="1" applyBorder="1" applyAlignment="1" applyProtection="1">
      <alignment horizontal="center" vertical="center"/>
    </xf>
    <xf numFmtId="0" fontId="14" fillId="0" borderId="0" xfId="0" applyNumberFormat="1" applyFont="1" applyFill="1" applyBorder="1" applyAlignment="1" applyProtection="1">
      <alignment horizontal="center" vertical="center" wrapText="1"/>
    </xf>
    <xf numFmtId="0" fontId="15" fillId="0" borderId="0" xfId="0" applyNumberFormat="1" applyFont="1" applyFill="1" applyBorder="1" applyAlignment="1" applyProtection="1">
      <alignment vertical="center"/>
    </xf>
    <xf numFmtId="0" fontId="16" fillId="0" borderId="0" xfId="0" applyNumberFormat="1" applyFont="1" applyFill="1" applyBorder="1" applyAlignment="1" applyProtection="1">
      <alignment horizontal="left" vertical="center" wrapText="1"/>
    </xf>
    <xf numFmtId="0" fontId="17" fillId="0" borderId="24" xfId="0" applyNumberFormat="1" applyFont="1" applyFill="1" applyBorder="1" applyAlignment="1" applyProtection="1">
      <alignment horizontal="center" vertical="center"/>
    </xf>
    <xf numFmtId="0" fontId="17" fillId="0" borderId="24" xfId="0" applyNumberFormat="1" applyFont="1" applyFill="1" applyBorder="1" applyAlignment="1" applyProtection="1">
      <alignment horizontal="center" vertical="center" wrapText="1"/>
    </xf>
    <xf numFmtId="180" fontId="17" fillId="0" borderId="24" xfId="0" applyNumberFormat="1" applyFont="1" applyFill="1" applyBorder="1" applyAlignment="1" applyProtection="1">
      <alignment horizontal="center" vertical="center"/>
    </xf>
    <xf numFmtId="0" fontId="18" fillId="0" borderId="24" xfId="0" applyNumberFormat="1" applyFont="1" applyFill="1" applyBorder="1" applyAlignment="1" applyProtection="1">
      <alignment horizontal="center" vertical="center" wrapText="1"/>
    </xf>
    <xf numFmtId="49" fontId="18" fillId="0" borderId="24" xfId="0" applyNumberFormat="1" applyFont="1" applyFill="1" applyBorder="1" applyAlignment="1" applyProtection="1">
      <alignment horizontal="center" vertical="center" wrapText="1" shrinkToFit="1"/>
    </xf>
    <xf numFmtId="49" fontId="18" fillId="0" borderId="24" xfId="0" applyNumberFormat="1" applyFont="1" applyFill="1" applyBorder="1" applyAlignment="1" applyProtection="1">
      <alignment horizontal="center" vertical="center" wrapText="1"/>
    </xf>
    <xf numFmtId="180" fontId="18" fillId="0" borderId="24" xfId="0" applyNumberFormat="1" applyFont="1" applyFill="1" applyBorder="1" applyAlignment="1" applyProtection="1">
      <alignment horizontal="right" vertical="center" shrinkToFit="1"/>
    </xf>
    <xf numFmtId="180" fontId="18" fillId="0" borderId="24" xfId="0" applyNumberFormat="1" applyFont="1" applyFill="1" applyBorder="1" applyAlignment="1" applyProtection="1">
      <alignment horizontal="center" vertical="center" shrinkToFit="1"/>
    </xf>
    <xf numFmtId="178" fontId="19" fillId="0" borderId="0" xfId="50" applyNumberFormat="1" applyFont="1" applyFill="1" applyBorder="1" applyAlignment="1">
      <alignment horizontal="center" vertical="center"/>
    </xf>
    <xf numFmtId="49" fontId="17" fillId="0" borderId="24" xfId="0" applyNumberFormat="1" applyFont="1" applyFill="1" applyBorder="1" applyAlignment="1" applyProtection="1">
      <alignment horizontal="center" vertical="center" wrapText="1"/>
    </xf>
    <xf numFmtId="180" fontId="17" fillId="0" borderId="24" xfId="0" applyNumberFormat="1" applyFont="1" applyFill="1" applyBorder="1" applyAlignment="1" applyProtection="1">
      <alignment horizontal="right" vertical="center" shrinkToFit="1"/>
    </xf>
    <xf numFmtId="180" fontId="17" fillId="0" borderId="24" xfId="0" applyNumberFormat="1" applyFont="1" applyFill="1" applyBorder="1" applyAlignment="1" applyProtection="1">
      <alignment horizontal="center" vertical="center" wrapText="1" shrinkToFit="1"/>
    </xf>
    <xf numFmtId="180" fontId="20" fillId="0" borderId="0" xfId="0" applyNumberFormat="1" applyFont="1" applyFill="1" applyBorder="1" applyAlignment="1" applyProtection="1">
      <alignment horizontal="center" vertical="center" shrinkToFit="1"/>
    </xf>
    <xf numFmtId="0" fontId="6" fillId="0" borderId="24" xfId="0" applyFont="1" applyFill="1" applyBorder="1" applyAlignment="1" applyProtection="1">
      <alignment horizontal="right" vertical="center"/>
    </xf>
    <xf numFmtId="0" fontId="10" fillId="0" borderId="0" xfId="0" applyFont="1" applyFill="1" applyBorder="1" applyAlignment="1" applyProtection="1">
      <alignment horizontal="center" vertical="center"/>
    </xf>
    <xf numFmtId="0" fontId="2" fillId="0" borderId="0" xfId="0" applyFont="1" applyFill="1" applyBorder="1" applyAlignment="1" applyProtection="1">
      <alignment vertical="center"/>
    </xf>
    <xf numFmtId="0" fontId="21" fillId="0" borderId="0" xfId="0" applyFont="1" applyFill="1" applyBorder="1" applyAlignment="1"/>
    <xf numFmtId="0" fontId="22" fillId="0" borderId="0" xfId="0" applyFont="1" applyFill="1" applyBorder="1" applyAlignment="1">
      <alignment vertical="center"/>
    </xf>
    <xf numFmtId="0" fontId="9" fillId="0" borderId="0" xfId="0" applyFont="1" applyFill="1" applyBorder="1" applyAlignment="1">
      <alignment horizontal="left" vertical="center"/>
    </xf>
    <xf numFmtId="0" fontId="22" fillId="0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  <xf numFmtId="0" fontId="22" fillId="0" borderId="0" xfId="0" applyFont="1" applyFill="1" applyAlignment="1">
      <alignment horizontal="left" vertical="center" wrapText="1"/>
    </xf>
    <xf numFmtId="0" fontId="22" fillId="0" borderId="0" xfId="0" applyFont="1" applyFill="1" applyBorder="1" applyAlignment="1">
      <alignment horizontal="center" vertical="center" wrapText="1"/>
    </xf>
    <xf numFmtId="0" fontId="2" fillId="2" borderId="7" xfId="50" applyFont="1" applyFill="1" applyBorder="1" applyAlignment="1" quotePrefix="1">
      <alignment horizontal="left" vertical="center" wrapText="1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常规_万科城A标门窗清单 2 2" xfId="6"/>
    <cellStyle name="40% - 强调文字颜色 3" xfId="7" builtinId="39"/>
    <cellStyle name="差" xfId="8" builtinId="27"/>
    <cellStyle name="千位分隔" xfId="9" builtinId="3"/>
    <cellStyle name="60% - 强调文字颜色 3" xfId="10" builtinId="40"/>
    <cellStyle name="超链接" xfId="11" builtinId="8"/>
    <cellStyle name="百分比" xfId="12" builtinId="5"/>
    <cellStyle name="已访问的超链接" xfId="13" builtinId="9"/>
    <cellStyle name="注释" xfId="14" builtinId="10"/>
    <cellStyle name="60% - 强调文字颜色 2" xfId="15" builtinId="36"/>
    <cellStyle name="标题 4" xfId="16" builtinId="19"/>
    <cellStyle name="警告文本" xfId="17" builtinId="11"/>
    <cellStyle name="标题" xfId="18" builtinId="15"/>
    <cellStyle name="解释性文本" xfId="19" builtinId="53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Normal" xfId="50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styles" Target="styles.xml"/><Relationship Id="rId8" Type="http://schemas.openxmlformats.org/officeDocument/2006/relationships/theme" Target="theme/theme1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0" Type="http://schemas.openxmlformats.org/officeDocument/2006/relationships/sharedStrings" Target="sharedStrings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4"/>
  <sheetViews>
    <sheetView view="pageBreakPreview" zoomScaleNormal="100" workbookViewId="0">
      <selection activeCell="A7" sqref="A7:I7"/>
    </sheetView>
  </sheetViews>
  <sheetFormatPr defaultColWidth="10.2857142857143" defaultRowHeight="14.25"/>
  <cols>
    <col min="1" max="1" width="10.2857142857143" style="128"/>
    <col min="2" max="2" width="7.42857142857143" style="128" customWidth="1"/>
    <col min="3" max="3" width="6.28571428571429" style="128" customWidth="1"/>
    <col min="4" max="4" width="6" style="128" customWidth="1"/>
    <col min="5" max="5" width="6.85714285714286" style="128" customWidth="1"/>
    <col min="6" max="6" width="6.71428571428571" style="128" customWidth="1"/>
    <col min="7" max="7" width="10.2857142857143" style="128"/>
    <col min="8" max="8" width="7" style="128" customWidth="1"/>
    <col min="9" max="9" width="38" style="128" customWidth="1"/>
    <col min="10" max="16384" width="10.2857142857143" style="128"/>
  </cols>
  <sheetData>
    <row r="1" s="128" customFormat="1" ht="50" customHeight="1" spans="1:9">
      <c r="A1" s="129" t="s">
        <v>0</v>
      </c>
      <c r="B1" s="129"/>
      <c r="C1" s="129"/>
      <c r="D1" s="129"/>
      <c r="E1" s="129"/>
      <c r="F1" s="129"/>
      <c r="G1" s="129"/>
      <c r="H1" s="129"/>
      <c r="I1" s="129"/>
    </row>
    <row r="2" s="128" customFormat="1" ht="37" customHeight="1" spans="1:9">
      <c r="A2" s="130" t="s">
        <v>1</v>
      </c>
      <c r="B2" s="130"/>
      <c r="C2" s="130"/>
      <c r="D2" s="130"/>
      <c r="E2" s="130"/>
      <c r="F2" s="130"/>
      <c r="G2" s="130"/>
      <c r="H2" s="130"/>
      <c r="I2" s="130"/>
    </row>
    <row r="3" s="128" customFormat="1" ht="51" customHeight="1" spans="1:9">
      <c r="A3" s="131" t="s">
        <v>2</v>
      </c>
      <c r="B3" s="131"/>
      <c r="C3" s="131"/>
      <c r="D3" s="131"/>
      <c r="E3" s="131"/>
      <c r="F3" s="131"/>
      <c r="G3" s="131"/>
      <c r="H3" s="131"/>
      <c r="I3" s="131"/>
    </row>
    <row r="4" s="128" customFormat="1" ht="37" customHeight="1" spans="1:9">
      <c r="A4" s="130" t="s">
        <v>3</v>
      </c>
      <c r="B4" s="130"/>
      <c r="C4" s="130"/>
      <c r="D4" s="130"/>
      <c r="E4" s="130"/>
      <c r="F4" s="130"/>
      <c r="G4" s="130"/>
      <c r="H4" s="130"/>
      <c r="I4" s="130"/>
    </row>
    <row r="5" s="128" customFormat="1" ht="58" customHeight="1" spans="1:9">
      <c r="A5" s="131" t="s">
        <v>4</v>
      </c>
      <c r="B5" s="131"/>
      <c r="C5" s="131"/>
      <c r="D5" s="131"/>
      <c r="E5" s="131"/>
      <c r="F5" s="131"/>
      <c r="G5" s="131"/>
      <c r="H5" s="131"/>
      <c r="I5" s="131"/>
    </row>
    <row r="6" s="128" customFormat="1" ht="42" customHeight="1" spans="1:9">
      <c r="A6" s="132" t="s">
        <v>5</v>
      </c>
      <c r="B6" s="132"/>
      <c r="C6" s="132"/>
      <c r="D6" s="132"/>
      <c r="E6" s="132"/>
      <c r="F6" s="132"/>
      <c r="G6" s="132"/>
      <c r="H6" s="132"/>
      <c r="I6" s="132"/>
    </row>
    <row r="7" s="128" customFormat="1" ht="67" customHeight="1" spans="1:9">
      <c r="A7" s="131" t="s">
        <v>6</v>
      </c>
      <c r="B7" s="131"/>
      <c r="C7" s="131"/>
      <c r="D7" s="131"/>
      <c r="E7" s="131"/>
      <c r="F7" s="131"/>
      <c r="G7" s="131"/>
      <c r="H7" s="131"/>
      <c r="I7" s="131"/>
    </row>
    <row r="8" s="128" customFormat="1" ht="54" customHeight="1" spans="1:9">
      <c r="A8" s="131" t="s">
        <v>7</v>
      </c>
      <c r="B8" s="131"/>
      <c r="C8" s="131"/>
      <c r="D8" s="131"/>
      <c r="E8" s="131"/>
      <c r="F8" s="131"/>
      <c r="G8" s="131"/>
      <c r="H8" s="131"/>
      <c r="I8" s="131"/>
    </row>
    <row r="9" s="128" customFormat="1" ht="54" customHeight="1" spans="1:9">
      <c r="A9" s="133" t="s">
        <v>8</v>
      </c>
      <c r="B9" s="133"/>
      <c r="C9" s="133"/>
      <c r="D9" s="133"/>
      <c r="E9" s="133"/>
      <c r="F9" s="133"/>
      <c r="G9" s="133"/>
      <c r="H9" s="133"/>
      <c r="I9" s="133"/>
    </row>
    <row r="10" s="128" customFormat="1" ht="54" customHeight="1" spans="1:9">
      <c r="A10" s="133" t="s">
        <v>9</v>
      </c>
      <c r="B10" s="133"/>
      <c r="C10" s="133"/>
      <c r="D10" s="133"/>
      <c r="E10" s="133"/>
      <c r="F10" s="133"/>
      <c r="G10" s="133"/>
      <c r="H10" s="133"/>
      <c r="I10" s="133"/>
    </row>
    <row r="11" s="128" customFormat="1" ht="52" customHeight="1" spans="1:9">
      <c r="A11" s="134" t="s">
        <v>10</v>
      </c>
      <c r="B11" s="134"/>
      <c r="C11" s="134"/>
      <c r="D11" s="134"/>
      <c r="E11" s="134"/>
      <c r="F11" s="134"/>
      <c r="G11" s="134"/>
      <c r="H11" s="134"/>
      <c r="I11" s="134"/>
    </row>
    <row r="12" s="128" customFormat="1" ht="52" customHeight="1" spans="1:9">
      <c r="A12" s="134" t="s">
        <v>11</v>
      </c>
      <c r="B12" s="134"/>
      <c r="C12" s="134"/>
      <c r="D12" s="134"/>
      <c r="E12" s="134"/>
      <c r="F12" s="134"/>
      <c r="G12" s="134"/>
      <c r="H12" s="134"/>
      <c r="I12" s="134"/>
    </row>
    <row r="13" s="128" customFormat="1" ht="18.75" spans="1:9">
      <c r="A13" s="129"/>
      <c r="B13" s="129"/>
      <c r="C13" s="129"/>
      <c r="D13" s="129"/>
      <c r="E13" s="129"/>
      <c r="F13" s="129"/>
      <c r="G13" s="129"/>
      <c r="H13" s="129"/>
      <c r="I13" s="129"/>
    </row>
    <row r="14" s="128" customFormat="1" ht="18.75" spans="1:9">
      <c r="A14" s="129"/>
      <c r="B14" s="129"/>
      <c r="C14" s="129"/>
      <c r="D14" s="129"/>
      <c r="E14" s="129"/>
      <c r="F14" s="129"/>
      <c r="G14" s="129"/>
      <c r="H14" s="129"/>
      <c r="I14" s="129"/>
    </row>
  </sheetData>
  <mergeCells count="12">
    <mergeCell ref="A1:I1"/>
    <mergeCell ref="A2:I2"/>
    <mergeCell ref="A3:I3"/>
    <mergeCell ref="A4:I4"/>
    <mergeCell ref="A5:I5"/>
    <mergeCell ref="A6:I6"/>
    <mergeCell ref="A7:I7"/>
    <mergeCell ref="A8:I8"/>
    <mergeCell ref="A9:I9"/>
    <mergeCell ref="A10:I10"/>
    <mergeCell ref="A11:I11"/>
    <mergeCell ref="A12:I12"/>
  </mergeCells>
  <pageMargins left="0.75" right="0.75" top="1" bottom="1" header="0.5" footer="0.5"/>
  <pageSetup paperSize="9" scale="97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V16"/>
  <sheetViews>
    <sheetView view="pageBreakPreview" zoomScaleNormal="100" workbookViewId="0">
      <selection activeCell="D11" sqref="D11"/>
    </sheetView>
  </sheetViews>
  <sheetFormatPr defaultColWidth="39.5047619047619" defaultRowHeight="24.95" customHeight="1"/>
  <cols>
    <col min="1" max="1" width="10" style="105" customWidth="1"/>
    <col min="2" max="2" width="32.2857142857143" style="105" customWidth="1"/>
    <col min="3" max="3" width="30.6666666666667" style="105" customWidth="1"/>
    <col min="4" max="4" width="24.4285714285714" style="105" customWidth="1"/>
    <col min="5" max="5" width="15.7142857142857" style="105" customWidth="1"/>
    <col min="6" max="6" width="12.5047619047619" style="108" customWidth="1"/>
    <col min="7" max="7" width="25.1619047619048" style="105" customWidth="1"/>
    <col min="8" max="11" width="13.7142857142857" style="105" customWidth="1"/>
    <col min="12" max="14" width="11" style="105" customWidth="1"/>
    <col min="15" max="256" width="39.5047619047619" style="105" customWidth="1"/>
    <col min="257" max="16384" width="39.5047619047619" style="105"/>
  </cols>
  <sheetData>
    <row r="1" s="105" customFormat="1" ht="39.95" customHeight="1" spans="1:6">
      <c r="A1" s="109" t="s">
        <v>12</v>
      </c>
      <c r="B1" s="110"/>
      <c r="C1" s="110"/>
      <c r="D1" s="110"/>
      <c r="E1" s="110"/>
      <c r="F1" s="108"/>
    </row>
    <row r="2" s="105" customFormat="1" ht="27.95" customHeight="1" spans="1:6">
      <c r="A2" s="111" t="s">
        <v>13</v>
      </c>
      <c r="B2" s="111"/>
      <c r="C2" s="111"/>
      <c r="D2" s="111"/>
      <c r="E2" s="111"/>
      <c r="F2" s="108"/>
    </row>
    <row r="3" s="106" customFormat="1" ht="32.1" customHeight="1" spans="1:256">
      <c r="A3" s="112" t="s">
        <v>14</v>
      </c>
      <c r="B3" s="113" t="s">
        <v>15</v>
      </c>
      <c r="C3" s="113" t="s">
        <v>16</v>
      </c>
      <c r="D3" s="114" t="s">
        <v>17</v>
      </c>
      <c r="E3" s="114" t="s">
        <v>18</v>
      </c>
      <c r="F3" s="108"/>
      <c r="G3" s="105"/>
      <c r="H3" s="105"/>
      <c r="I3" s="105"/>
      <c r="J3" s="105"/>
      <c r="K3" s="105"/>
      <c r="L3" s="105"/>
      <c r="M3" s="105"/>
      <c r="N3" s="105"/>
      <c r="O3" s="105"/>
      <c r="P3" s="105"/>
      <c r="Q3" s="105"/>
      <c r="R3" s="105"/>
      <c r="S3" s="105"/>
      <c r="T3" s="105"/>
      <c r="U3" s="105"/>
      <c r="V3" s="105"/>
      <c r="W3" s="105"/>
      <c r="X3" s="105"/>
      <c r="Y3" s="105"/>
      <c r="Z3" s="105"/>
      <c r="AA3" s="105"/>
      <c r="AB3" s="105"/>
      <c r="AC3" s="105"/>
      <c r="AD3" s="105"/>
      <c r="AE3" s="105"/>
      <c r="AF3" s="105"/>
      <c r="AG3" s="105"/>
      <c r="AH3" s="105"/>
      <c r="AI3" s="105"/>
      <c r="AJ3" s="105"/>
      <c r="AK3" s="105"/>
      <c r="AL3" s="105"/>
      <c r="AM3" s="105"/>
      <c r="AN3" s="105"/>
      <c r="AO3" s="105"/>
      <c r="AP3" s="105"/>
      <c r="AQ3" s="105"/>
      <c r="AR3" s="105"/>
      <c r="AS3" s="105"/>
      <c r="AT3" s="105"/>
      <c r="AU3" s="105"/>
      <c r="AV3" s="105"/>
      <c r="AW3" s="105"/>
      <c r="AX3" s="105"/>
      <c r="AY3" s="105"/>
      <c r="AZ3" s="105"/>
      <c r="BA3" s="105"/>
      <c r="BB3" s="105"/>
      <c r="BC3" s="105"/>
      <c r="BD3" s="105"/>
      <c r="BE3" s="105"/>
      <c r="BF3" s="105"/>
      <c r="BG3" s="105"/>
      <c r="BH3" s="105"/>
      <c r="BI3" s="105"/>
      <c r="BJ3" s="105"/>
      <c r="BK3" s="105"/>
      <c r="BL3" s="105"/>
      <c r="BM3" s="105"/>
      <c r="BN3" s="105"/>
      <c r="BO3" s="105"/>
      <c r="BP3" s="105"/>
      <c r="BQ3" s="105"/>
      <c r="BR3" s="105"/>
      <c r="BS3" s="105"/>
      <c r="BT3" s="105"/>
      <c r="BU3" s="105"/>
      <c r="BV3" s="105"/>
      <c r="BW3" s="105"/>
      <c r="BX3" s="105"/>
      <c r="BY3" s="105"/>
      <c r="BZ3" s="105"/>
      <c r="CA3" s="105"/>
      <c r="CB3" s="105"/>
      <c r="CC3" s="105"/>
      <c r="CD3" s="105"/>
      <c r="CE3" s="105"/>
      <c r="CF3" s="105"/>
      <c r="CG3" s="105"/>
      <c r="CH3" s="105"/>
      <c r="CI3" s="105"/>
      <c r="CJ3" s="105"/>
      <c r="CK3" s="105"/>
      <c r="CL3" s="105"/>
      <c r="CM3" s="105"/>
      <c r="CN3" s="105"/>
      <c r="CO3" s="105"/>
      <c r="CP3" s="105"/>
      <c r="CQ3" s="105"/>
      <c r="CR3" s="105"/>
      <c r="CS3" s="105"/>
      <c r="CT3" s="105"/>
      <c r="CU3" s="105"/>
      <c r="CV3" s="105"/>
      <c r="CW3" s="105"/>
      <c r="CX3" s="105"/>
      <c r="CY3" s="105"/>
      <c r="CZ3" s="105"/>
      <c r="DA3" s="105"/>
      <c r="DB3" s="105"/>
      <c r="DC3" s="105"/>
      <c r="DD3" s="105"/>
      <c r="DE3" s="105"/>
      <c r="DF3" s="105"/>
      <c r="DG3" s="105"/>
      <c r="DH3" s="105"/>
      <c r="DI3" s="105"/>
      <c r="DJ3" s="105"/>
      <c r="DK3" s="105"/>
      <c r="DL3" s="105"/>
      <c r="DM3" s="105"/>
      <c r="DN3" s="105"/>
      <c r="DO3" s="105"/>
      <c r="DP3" s="105"/>
      <c r="DQ3" s="105"/>
      <c r="DR3" s="105"/>
      <c r="DS3" s="105"/>
      <c r="DT3" s="105"/>
      <c r="DU3" s="105"/>
      <c r="DV3" s="105"/>
      <c r="DW3" s="105"/>
      <c r="DX3" s="105"/>
      <c r="DY3" s="105"/>
      <c r="DZ3" s="105"/>
      <c r="EA3" s="105"/>
      <c r="EB3" s="105"/>
      <c r="EC3" s="105"/>
      <c r="ED3" s="105"/>
      <c r="EE3" s="105"/>
      <c r="EF3" s="105"/>
      <c r="EG3" s="105"/>
      <c r="EH3" s="105"/>
      <c r="EI3" s="105"/>
      <c r="EJ3" s="105"/>
      <c r="EK3" s="105"/>
      <c r="EL3" s="105"/>
      <c r="EM3" s="105"/>
      <c r="EN3" s="105"/>
      <c r="EO3" s="105"/>
      <c r="EP3" s="105"/>
      <c r="EQ3" s="105"/>
      <c r="ER3" s="105"/>
      <c r="ES3" s="105"/>
      <c r="ET3" s="105"/>
      <c r="EU3" s="105"/>
      <c r="EV3" s="105"/>
      <c r="EW3" s="105"/>
      <c r="EX3" s="105"/>
      <c r="EY3" s="105"/>
      <c r="EZ3" s="105"/>
      <c r="FA3" s="105"/>
      <c r="FB3" s="105"/>
      <c r="FC3" s="105"/>
      <c r="FD3" s="105"/>
      <c r="FE3" s="105"/>
      <c r="FF3" s="105"/>
      <c r="FG3" s="105"/>
      <c r="FH3" s="105"/>
      <c r="FI3" s="105"/>
      <c r="FJ3" s="105"/>
      <c r="FK3" s="105"/>
      <c r="FL3" s="105"/>
      <c r="FM3" s="105"/>
      <c r="FN3" s="105"/>
      <c r="FO3" s="105"/>
      <c r="FP3" s="105"/>
      <c r="FQ3" s="105"/>
      <c r="FR3" s="105"/>
      <c r="FS3" s="105"/>
      <c r="FT3" s="105"/>
      <c r="FU3" s="105"/>
      <c r="FV3" s="105"/>
      <c r="FW3" s="105"/>
      <c r="FX3" s="105"/>
      <c r="FY3" s="105"/>
      <c r="FZ3" s="105"/>
      <c r="GA3" s="105"/>
      <c r="GB3" s="105"/>
      <c r="GC3" s="105"/>
      <c r="GD3" s="105"/>
      <c r="GE3" s="105"/>
      <c r="GF3" s="105"/>
      <c r="GG3" s="105"/>
      <c r="GH3" s="105"/>
      <c r="GI3" s="105"/>
      <c r="GJ3" s="105"/>
      <c r="GK3" s="105"/>
      <c r="GL3" s="105"/>
      <c r="GM3" s="105"/>
      <c r="GN3" s="105"/>
      <c r="GO3" s="105"/>
      <c r="GP3" s="105"/>
      <c r="GQ3" s="105"/>
      <c r="GR3" s="105"/>
      <c r="GS3" s="105"/>
      <c r="GT3" s="105"/>
      <c r="GU3" s="105"/>
      <c r="GV3" s="105"/>
      <c r="GW3" s="105"/>
      <c r="GX3" s="105"/>
      <c r="GY3" s="105"/>
      <c r="GZ3" s="105"/>
      <c r="HA3" s="105"/>
      <c r="HB3" s="105"/>
      <c r="HC3" s="105"/>
      <c r="HD3" s="105"/>
      <c r="HE3" s="105"/>
      <c r="HF3" s="105"/>
      <c r="HG3" s="105"/>
      <c r="HH3" s="105"/>
      <c r="HI3" s="105"/>
      <c r="HJ3" s="105"/>
      <c r="HK3" s="105"/>
      <c r="HL3" s="105"/>
      <c r="HM3" s="105"/>
      <c r="HN3" s="105"/>
      <c r="HO3" s="105"/>
      <c r="HP3" s="105"/>
      <c r="HQ3" s="105"/>
      <c r="HR3" s="105"/>
      <c r="HS3" s="105"/>
      <c r="HT3" s="105"/>
      <c r="HU3" s="105"/>
      <c r="HV3" s="105"/>
      <c r="HW3" s="105"/>
      <c r="HX3" s="105"/>
      <c r="HY3" s="105"/>
      <c r="HZ3" s="105"/>
      <c r="IA3" s="105"/>
      <c r="IB3" s="105"/>
      <c r="IC3" s="105"/>
      <c r="ID3" s="105"/>
      <c r="IE3" s="105"/>
      <c r="IF3" s="105"/>
      <c r="IG3" s="105"/>
      <c r="IH3" s="105"/>
      <c r="II3" s="105"/>
      <c r="IJ3" s="105"/>
      <c r="IK3" s="105"/>
      <c r="IL3" s="105"/>
      <c r="IM3" s="105"/>
      <c r="IN3" s="105"/>
      <c r="IO3" s="105"/>
      <c r="IP3" s="105"/>
      <c r="IQ3" s="105"/>
      <c r="IR3" s="105"/>
      <c r="IS3" s="105"/>
      <c r="IT3" s="105"/>
      <c r="IU3" s="105"/>
      <c r="IV3" s="105"/>
    </row>
    <row r="4" s="106" customFormat="1" ht="33" customHeight="1" spans="1:256">
      <c r="A4" s="112">
        <v>1</v>
      </c>
      <c r="B4" s="113" t="s">
        <v>19</v>
      </c>
      <c r="C4" s="113"/>
      <c r="D4" s="114">
        <f>D5+D6</f>
        <v>0</v>
      </c>
      <c r="E4" s="114"/>
      <c r="F4" s="108"/>
      <c r="G4" s="105"/>
      <c r="H4" s="105"/>
      <c r="I4" s="105"/>
      <c r="J4" s="105"/>
      <c r="K4" s="105"/>
      <c r="L4" s="105"/>
      <c r="M4" s="105"/>
      <c r="N4" s="105"/>
      <c r="O4" s="105"/>
      <c r="P4" s="105"/>
      <c r="Q4" s="105"/>
      <c r="R4" s="105"/>
      <c r="S4" s="105"/>
      <c r="T4" s="105"/>
      <c r="U4" s="105"/>
      <c r="V4" s="105"/>
      <c r="W4" s="105"/>
      <c r="X4" s="105"/>
      <c r="Y4" s="105"/>
      <c r="Z4" s="105"/>
      <c r="AA4" s="105"/>
      <c r="AB4" s="105"/>
      <c r="AC4" s="105"/>
      <c r="AD4" s="105"/>
      <c r="AE4" s="105"/>
      <c r="AF4" s="105"/>
      <c r="AG4" s="105"/>
      <c r="AH4" s="105"/>
      <c r="AI4" s="105"/>
      <c r="AJ4" s="105"/>
      <c r="AK4" s="105"/>
      <c r="AL4" s="105"/>
      <c r="AM4" s="105"/>
      <c r="AN4" s="105"/>
      <c r="AO4" s="105"/>
      <c r="AP4" s="105"/>
      <c r="AQ4" s="105"/>
      <c r="AR4" s="105"/>
      <c r="AS4" s="105"/>
      <c r="AT4" s="105"/>
      <c r="AU4" s="105"/>
      <c r="AV4" s="105"/>
      <c r="AW4" s="105"/>
      <c r="AX4" s="105"/>
      <c r="AY4" s="105"/>
      <c r="AZ4" s="105"/>
      <c r="BA4" s="105"/>
      <c r="BB4" s="105"/>
      <c r="BC4" s="105"/>
      <c r="BD4" s="105"/>
      <c r="BE4" s="105"/>
      <c r="BF4" s="105"/>
      <c r="BG4" s="105"/>
      <c r="BH4" s="105"/>
      <c r="BI4" s="105"/>
      <c r="BJ4" s="105"/>
      <c r="BK4" s="105"/>
      <c r="BL4" s="105"/>
      <c r="BM4" s="105"/>
      <c r="BN4" s="105"/>
      <c r="BO4" s="105"/>
      <c r="BP4" s="105"/>
      <c r="BQ4" s="105"/>
      <c r="BR4" s="105"/>
      <c r="BS4" s="105"/>
      <c r="BT4" s="105"/>
      <c r="BU4" s="105"/>
      <c r="BV4" s="105"/>
      <c r="BW4" s="105"/>
      <c r="BX4" s="105"/>
      <c r="BY4" s="105"/>
      <c r="BZ4" s="105"/>
      <c r="CA4" s="105"/>
      <c r="CB4" s="105"/>
      <c r="CC4" s="105"/>
      <c r="CD4" s="105"/>
      <c r="CE4" s="105"/>
      <c r="CF4" s="105"/>
      <c r="CG4" s="105"/>
      <c r="CH4" s="105"/>
      <c r="CI4" s="105"/>
      <c r="CJ4" s="105"/>
      <c r="CK4" s="105"/>
      <c r="CL4" s="105"/>
      <c r="CM4" s="105"/>
      <c r="CN4" s="105"/>
      <c r="CO4" s="105"/>
      <c r="CP4" s="105"/>
      <c r="CQ4" s="105"/>
      <c r="CR4" s="105"/>
      <c r="CS4" s="105"/>
      <c r="CT4" s="105"/>
      <c r="CU4" s="105"/>
      <c r="CV4" s="105"/>
      <c r="CW4" s="105"/>
      <c r="CX4" s="105"/>
      <c r="CY4" s="105"/>
      <c r="CZ4" s="105"/>
      <c r="DA4" s="105"/>
      <c r="DB4" s="105"/>
      <c r="DC4" s="105"/>
      <c r="DD4" s="105"/>
      <c r="DE4" s="105"/>
      <c r="DF4" s="105"/>
      <c r="DG4" s="105"/>
      <c r="DH4" s="105"/>
      <c r="DI4" s="105"/>
      <c r="DJ4" s="105"/>
      <c r="DK4" s="105"/>
      <c r="DL4" s="105"/>
      <c r="DM4" s="105"/>
      <c r="DN4" s="105"/>
      <c r="DO4" s="105"/>
      <c r="DP4" s="105"/>
      <c r="DQ4" s="105"/>
      <c r="DR4" s="105"/>
      <c r="DS4" s="105"/>
      <c r="DT4" s="105"/>
      <c r="DU4" s="105"/>
      <c r="DV4" s="105"/>
      <c r="DW4" s="105"/>
      <c r="DX4" s="105"/>
      <c r="DY4" s="105"/>
      <c r="DZ4" s="105"/>
      <c r="EA4" s="105"/>
      <c r="EB4" s="105"/>
      <c r="EC4" s="105"/>
      <c r="ED4" s="105"/>
      <c r="EE4" s="105"/>
      <c r="EF4" s="105"/>
      <c r="EG4" s="105"/>
      <c r="EH4" s="105"/>
      <c r="EI4" s="105"/>
      <c r="EJ4" s="105"/>
      <c r="EK4" s="105"/>
      <c r="EL4" s="105"/>
      <c r="EM4" s="105"/>
      <c r="EN4" s="105"/>
      <c r="EO4" s="105"/>
      <c r="EP4" s="105"/>
      <c r="EQ4" s="105"/>
      <c r="ER4" s="105"/>
      <c r="ES4" s="105"/>
      <c r="ET4" s="105"/>
      <c r="EU4" s="105"/>
      <c r="EV4" s="105"/>
      <c r="EW4" s="105"/>
      <c r="EX4" s="105"/>
      <c r="EY4" s="105"/>
      <c r="EZ4" s="105"/>
      <c r="FA4" s="105"/>
      <c r="FB4" s="105"/>
      <c r="FC4" s="105"/>
      <c r="FD4" s="105"/>
      <c r="FE4" s="105"/>
      <c r="FF4" s="105"/>
      <c r="FG4" s="105"/>
      <c r="FH4" s="105"/>
      <c r="FI4" s="105"/>
      <c r="FJ4" s="105"/>
      <c r="FK4" s="105"/>
      <c r="FL4" s="105"/>
      <c r="FM4" s="105"/>
      <c r="FN4" s="105"/>
      <c r="FO4" s="105"/>
      <c r="FP4" s="105"/>
      <c r="FQ4" s="105"/>
      <c r="FR4" s="105"/>
      <c r="FS4" s="105"/>
      <c r="FT4" s="105"/>
      <c r="FU4" s="105"/>
      <c r="FV4" s="105"/>
      <c r="FW4" s="105"/>
      <c r="FX4" s="105"/>
      <c r="FY4" s="105"/>
      <c r="FZ4" s="105"/>
      <c r="GA4" s="105"/>
      <c r="GB4" s="105"/>
      <c r="GC4" s="105"/>
      <c r="GD4" s="105"/>
      <c r="GE4" s="105"/>
      <c r="GF4" s="105"/>
      <c r="GG4" s="105"/>
      <c r="GH4" s="105"/>
      <c r="GI4" s="105"/>
      <c r="GJ4" s="105"/>
      <c r="GK4" s="105"/>
      <c r="GL4" s="105"/>
      <c r="GM4" s="105"/>
      <c r="GN4" s="105"/>
      <c r="GO4" s="105"/>
      <c r="GP4" s="105"/>
      <c r="GQ4" s="105"/>
      <c r="GR4" s="105"/>
      <c r="GS4" s="105"/>
      <c r="GT4" s="105"/>
      <c r="GU4" s="105"/>
      <c r="GV4" s="105"/>
      <c r="GW4" s="105"/>
      <c r="GX4" s="105"/>
      <c r="GY4" s="105"/>
      <c r="GZ4" s="105"/>
      <c r="HA4" s="105"/>
      <c r="HB4" s="105"/>
      <c r="HC4" s="105"/>
      <c r="HD4" s="105"/>
      <c r="HE4" s="105"/>
      <c r="HF4" s="105"/>
      <c r="HG4" s="105"/>
      <c r="HH4" s="105"/>
      <c r="HI4" s="105"/>
      <c r="HJ4" s="105"/>
      <c r="HK4" s="105"/>
      <c r="HL4" s="105"/>
      <c r="HM4" s="105"/>
      <c r="HN4" s="105"/>
      <c r="HO4" s="105"/>
      <c r="HP4" s="105"/>
      <c r="HQ4" s="105"/>
      <c r="HR4" s="105"/>
      <c r="HS4" s="105"/>
      <c r="HT4" s="105"/>
      <c r="HU4" s="105"/>
      <c r="HV4" s="105"/>
      <c r="HW4" s="105"/>
      <c r="HX4" s="105"/>
      <c r="HY4" s="105"/>
      <c r="HZ4" s="105"/>
      <c r="IA4" s="105"/>
      <c r="IB4" s="105"/>
      <c r="IC4" s="105"/>
      <c r="ID4" s="105"/>
      <c r="IE4" s="105"/>
      <c r="IF4" s="105"/>
      <c r="IG4" s="105"/>
      <c r="IH4" s="105"/>
      <c r="II4" s="105"/>
      <c r="IJ4" s="105"/>
      <c r="IK4" s="105"/>
      <c r="IL4" s="105"/>
      <c r="IM4" s="105"/>
      <c r="IN4" s="105"/>
      <c r="IO4" s="105"/>
      <c r="IP4" s="105"/>
      <c r="IQ4" s="105"/>
      <c r="IR4" s="105"/>
      <c r="IS4" s="105"/>
      <c r="IT4" s="105"/>
      <c r="IU4" s="105"/>
      <c r="IV4" s="105"/>
    </row>
    <row r="5" s="105" customFormat="1" ht="38" customHeight="1" spans="1:10">
      <c r="A5" s="115">
        <v>1.1</v>
      </c>
      <c r="B5" s="116" t="s">
        <v>20</v>
      </c>
      <c r="C5" s="117" t="s">
        <v>21</v>
      </c>
      <c r="D5" s="118"/>
      <c r="E5" s="119"/>
      <c r="F5" s="108"/>
      <c r="H5" s="120"/>
      <c r="I5" s="120"/>
      <c r="J5" s="120"/>
    </row>
    <row r="6" s="105" customFormat="1" ht="72" customHeight="1" spans="1:6">
      <c r="A6" s="115">
        <v>1.2</v>
      </c>
      <c r="B6" s="116" t="s">
        <v>22</v>
      </c>
      <c r="C6" s="117" t="s">
        <v>21</v>
      </c>
      <c r="D6" s="118"/>
      <c r="E6" s="119"/>
      <c r="F6" s="108"/>
    </row>
    <row r="7" s="105" customFormat="1" ht="40" customHeight="1" spans="1:6">
      <c r="A7" s="112">
        <v>2</v>
      </c>
      <c r="B7" s="113" t="s">
        <v>23</v>
      </c>
      <c r="C7" s="113"/>
      <c r="D7" s="114">
        <f>D8+D9</f>
        <v>0</v>
      </c>
      <c r="E7" s="119"/>
      <c r="F7" s="108"/>
    </row>
    <row r="8" s="105" customFormat="1" ht="52" customHeight="1" spans="1:6">
      <c r="A8" s="115">
        <v>2.1</v>
      </c>
      <c r="B8" s="116" t="s">
        <v>20</v>
      </c>
      <c r="C8" s="117" t="s">
        <v>21</v>
      </c>
      <c r="D8" s="118"/>
      <c r="E8" s="119"/>
      <c r="F8" s="108"/>
    </row>
    <row r="9" s="105" customFormat="1" ht="72" customHeight="1" spans="1:6">
      <c r="A9" s="115">
        <v>2.2</v>
      </c>
      <c r="B9" s="116" t="s">
        <v>22</v>
      </c>
      <c r="C9" s="117" t="s">
        <v>21</v>
      </c>
      <c r="D9" s="118"/>
      <c r="E9" s="119"/>
      <c r="F9" s="108"/>
    </row>
    <row r="10" s="105" customFormat="1" ht="40" customHeight="1" spans="1:6">
      <c r="A10" s="112">
        <v>3</v>
      </c>
      <c r="B10" s="113" t="s">
        <v>24</v>
      </c>
      <c r="C10" s="113"/>
      <c r="D10" s="114">
        <f>D11+D12</f>
        <v>0</v>
      </c>
      <c r="E10" s="119"/>
      <c r="F10" s="108"/>
    </row>
    <row r="11" s="105" customFormat="1" ht="49" customHeight="1" spans="1:6">
      <c r="A11" s="115">
        <v>3.1</v>
      </c>
      <c r="B11" s="116" t="s">
        <v>20</v>
      </c>
      <c r="C11" s="117" t="s">
        <v>21</v>
      </c>
      <c r="D11" s="118"/>
      <c r="E11" s="119"/>
      <c r="F11" s="108"/>
    </row>
    <row r="12" s="105" customFormat="1" ht="72" customHeight="1" spans="1:6">
      <c r="A12" s="115">
        <v>3.2</v>
      </c>
      <c r="B12" s="116" t="s">
        <v>22</v>
      </c>
      <c r="C12" s="117" t="s">
        <v>21</v>
      </c>
      <c r="D12" s="118"/>
      <c r="E12" s="119"/>
      <c r="F12" s="108"/>
    </row>
    <row r="13" s="105" customFormat="1" ht="32.1" customHeight="1" spans="1:8">
      <c r="A13" s="117" t="s">
        <v>25</v>
      </c>
      <c r="B13" s="121" t="s">
        <v>26</v>
      </c>
      <c r="C13" s="122">
        <f>D4+D7+D10</f>
        <v>0</v>
      </c>
      <c r="D13" s="122"/>
      <c r="E13" s="123"/>
      <c r="F13" s="108"/>
      <c r="G13" s="124"/>
      <c r="H13" s="124"/>
    </row>
    <row r="14" s="105" customFormat="1" ht="32.1" customHeight="1" spans="1:8">
      <c r="A14" s="117"/>
      <c r="B14" s="112" t="s">
        <v>27</v>
      </c>
      <c r="C14" s="125" t="str">
        <f>SUBSTITUTE(SUBSTITUTE(TEXT(TRUNC(FIXED(C13)),"[&gt;0][dbnum2];[&lt;0]负[dbnum2];;")&amp;TEXT(RIGHT(FIXED(C13),2),"元[dbnum2]0角0分;;"&amp;IF(ABS(C13)&gt;1%,"元整",)),"零角",IF(ABS(C13)&lt;1,,"零")),"零分","整")</f>
        <v/>
      </c>
      <c r="D14" s="125"/>
      <c r="E14" s="123"/>
      <c r="F14" s="108"/>
      <c r="G14" s="126"/>
      <c r="H14" s="126"/>
    </row>
    <row r="15" s="105" customFormat="1" ht="20.25" customHeight="1" spans="1:6">
      <c r="A15" s="127"/>
      <c r="B15" s="127"/>
      <c r="C15" s="127"/>
      <c r="D15" s="127"/>
      <c r="E15" s="127"/>
      <c r="F15" s="108"/>
    </row>
    <row r="16" s="107" customFormat="1" customHeight="1" spans="1:256">
      <c r="A16" s="105"/>
      <c r="B16" s="105"/>
      <c r="C16" s="105"/>
      <c r="D16" s="105"/>
      <c r="E16" s="105"/>
      <c r="F16" s="108"/>
      <c r="G16" s="105"/>
      <c r="H16" s="105"/>
      <c r="I16" s="105"/>
      <c r="J16" s="105"/>
      <c r="K16" s="105"/>
      <c r="L16" s="105"/>
      <c r="M16" s="105"/>
      <c r="N16" s="105"/>
      <c r="O16" s="105"/>
      <c r="P16" s="105"/>
      <c r="Q16" s="105"/>
      <c r="R16" s="105"/>
      <c r="S16" s="105"/>
      <c r="T16" s="105"/>
      <c r="U16" s="105"/>
      <c r="V16" s="105"/>
      <c r="W16" s="105"/>
      <c r="X16" s="105"/>
      <c r="Y16" s="105"/>
      <c r="Z16" s="105"/>
      <c r="AA16" s="105"/>
      <c r="AB16" s="105"/>
      <c r="AC16" s="105"/>
      <c r="AD16" s="105"/>
      <c r="AE16" s="105"/>
      <c r="AF16" s="105"/>
      <c r="AG16" s="105"/>
      <c r="AH16" s="105"/>
      <c r="AI16" s="105"/>
      <c r="AJ16" s="105"/>
      <c r="AK16" s="105"/>
      <c r="AL16" s="105"/>
      <c r="AM16" s="105"/>
      <c r="AN16" s="105"/>
      <c r="AO16" s="105"/>
      <c r="AP16" s="105"/>
      <c r="AQ16" s="105"/>
      <c r="AR16" s="105"/>
      <c r="AS16" s="105"/>
      <c r="AT16" s="105"/>
      <c r="AU16" s="105"/>
      <c r="AV16" s="105"/>
      <c r="AW16" s="105"/>
      <c r="AX16" s="105"/>
      <c r="AY16" s="105"/>
      <c r="AZ16" s="105"/>
      <c r="BA16" s="105"/>
      <c r="BB16" s="105"/>
      <c r="BC16" s="105"/>
      <c r="BD16" s="105"/>
      <c r="BE16" s="105"/>
      <c r="BF16" s="105"/>
      <c r="BG16" s="105"/>
      <c r="BH16" s="105"/>
      <c r="BI16" s="105"/>
      <c r="BJ16" s="105"/>
      <c r="BK16" s="105"/>
      <c r="BL16" s="105"/>
      <c r="BM16" s="105"/>
      <c r="BN16" s="105"/>
      <c r="BO16" s="105"/>
      <c r="BP16" s="105"/>
      <c r="BQ16" s="105"/>
      <c r="BR16" s="105"/>
      <c r="BS16" s="105"/>
      <c r="BT16" s="105"/>
      <c r="BU16" s="105"/>
      <c r="BV16" s="105"/>
      <c r="BW16" s="105"/>
      <c r="BX16" s="105"/>
      <c r="BY16" s="105"/>
      <c r="BZ16" s="105"/>
      <c r="CA16" s="105"/>
      <c r="CB16" s="105"/>
      <c r="CC16" s="105"/>
      <c r="CD16" s="105"/>
      <c r="CE16" s="105"/>
      <c r="CF16" s="105"/>
      <c r="CG16" s="105"/>
      <c r="CH16" s="105"/>
      <c r="CI16" s="105"/>
      <c r="CJ16" s="105"/>
      <c r="CK16" s="105"/>
      <c r="CL16" s="105"/>
      <c r="CM16" s="105"/>
      <c r="CN16" s="105"/>
      <c r="CO16" s="105"/>
      <c r="CP16" s="105"/>
      <c r="CQ16" s="105"/>
      <c r="CR16" s="105"/>
      <c r="CS16" s="105"/>
      <c r="CT16" s="105"/>
      <c r="CU16" s="105"/>
      <c r="CV16" s="105"/>
      <c r="CW16" s="105"/>
      <c r="CX16" s="105"/>
      <c r="CY16" s="105"/>
      <c r="CZ16" s="105"/>
      <c r="DA16" s="105"/>
      <c r="DB16" s="105"/>
      <c r="DC16" s="105"/>
      <c r="DD16" s="105"/>
      <c r="DE16" s="105"/>
      <c r="DF16" s="105"/>
      <c r="DG16" s="105"/>
      <c r="DH16" s="105"/>
      <c r="DI16" s="105"/>
      <c r="DJ16" s="105"/>
      <c r="DK16" s="105"/>
      <c r="DL16" s="105"/>
      <c r="DM16" s="105"/>
      <c r="DN16" s="105"/>
      <c r="DO16" s="105"/>
      <c r="DP16" s="105"/>
      <c r="DQ16" s="105"/>
      <c r="DR16" s="105"/>
      <c r="DS16" s="105"/>
      <c r="DT16" s="105"/>
      <c r="DU16" s="105"/>
      <c r="DV16" s="105"/>
      <c r="DW16" s="105"/>
      <c r="DX16" s="105"/>
      <c r="DY16" s="105"/>
      <c r="DZ16" s="105"/>
      <c r="EA16" s="105"/>
      <c r="EB16" s="105"/>
      <c r="EC16" s="105"/>
      <c r="ED16" s="105"/>
      <c r="EE16" s="105"/>
      <c r="EF16" s="105"/>
      <c r="EG16" s="105"/>
      <c r="EH16" s="105"/>
      <c r="EI16" s="105"/>
      <c r="EJ16" s="105"/>
      <c r="EK16" s="105"/>
      <c r="EL16" s="105"/>
      <c r="EM16" s="105"/>
      <c r="EN16" s="105"/>
      <c r="EO16" s="105"/>
      <c r="EP16" s="105"/>
      <c r="EQ16" s="105"/>
      <c r="ER16" s="105"/>
      <c r="ES16" s="105"/>
      <c r="ET16" s="105"/>
      <c r="EU16" s="105"/>
      <c r="EV16" s="105"/>
      <c r="EW16" s="105"/>
      <c r="EX16" s="105"/>
      <c r="EY16" s="105"/>
      <c r="EZ16" s="105"/>
      <c r="FA16" s="105"/>
      <c r="FB16" s="105"/>
      <c r="FC16" s="105"/>
      <c r="FD16" s="105"/>
      <c r="FE16" s="105"/>
      <c r="FF16" s="105"/>
      <c r="FG16" s="105"/>
      <c r="FH16" s="105"/>
      <c r="FI16" s="105"/>
      <c r="FJ16" s="105"/>
      <c r="FK16" s="105"/>
      <c r="FL16" s="105"/>
      <c r="FM16" s="105"/>
      <c r="FN16" s="105"/>
      <c r="FO16" s="105"/>
      <c r="FP16" s="105"/>
      <c r="FQ16" s="105"/>
      <c r="FR16" s="105"/>
      <c r="FS16" s="105"/>
      <c r="FT16" s="105"/>
      <c r="FU16" s="105"/>
      <c r="FV16" s="105"/>
      <c r="FW16" s="105"/>
      <c r="FX16" s="105"/>
      <c r="FY16" s="105"/>
      <c r="FZ16" s="105"/>
      <c r="GA16" s="105"/>
      <c r="GB16" s="105"/>
      <c r="GC16" s="105"/>
      <c r="GD16" s="105"/>
      <c r="GE16" s="105"/>
      <c r="GF16" s="105"/>
      <c r="GG16" s="105"/>
      <c r="GH16" s="105"/>
      <c r="GI16" s="105"/>
      <c r="GJ16" s="105"/>
      <c r="GK16" s="105"/>
      <c r="GL16" s="105"/>
      <c r="GM16" s="105"/>
      <c r="GN16" s="105"/>
      <c r="GO16" s="105"/>
      <c r="GP16" s="105"/>
      <c r="GQ16" s="105"/>
      <c r="GR16" s="105"/>
      <c r="GS16" s="105"/>
      <c r="GT16" s="105"/>
      <c r="GU16" s="105"/>
      <c r="GV16" s="105"/>
      <c r="GW16" s="105"/>
      <c r="GX16" s="105"/>
      <c r="GY16" s="105"/>
      <c r="GZ16" s="105"/>
      <c r="HA16" s="105"/>
      <c r="HB16" s="105"/>
      <c r="HC16" s="105"/>
      <c r="HD16" s="105"/>
      <c r="HE16" s="105"/>
      <c r="HF16" s="105"/>
      <c r="HG16" s="105"/>
      <c r="HH16" s="105"/>
      <c r="HI16" s="105"/>
      <c r="HJ16" s="105"/>
      <c r="HK16" s="105"/>
      <c r="HL16" s="105"/>
      <c r="HM16" s="105"/>
      <c r="HN16" s="105"/>
      <c r="HO16" s="105"/>
      <c r="HP16" s="105"/>
      <c r="HQ16" s="105"/>
      <c r="HR16" s="105"/>
      <c r="HS16" s="105"/>
      <c r="HT16" s="105"/>
      <c r="HU16" s="105"/>
      <c r="HV16" s="105"/>
      <c r="HW16" s="105"/>
      <c r="HX16" s="105"/>
      <c r="HY16" s="105"/>
      <c r="HZ16" s="105"/>
      <c r="IA16" s="105"/>
      <c r="IB16" s="105"/>
      <c r="IC16" s="105"/>
      <c r="ID16" s="105"/>
      <c r="IE16" s="105"/>
      <c r="IF16" s="105"/>
      <c r="IG16" s="105"/>
      <c r="IH16" s="105"/>
      <c r="II16" s="105"/>
      <c r="IJ16" s="105"/>
      <c r="IK16" s="105"/>
      <c r="IL16" s="105"/>
      <c r="IM16" s="105"/>
      <c r="IN16" s="105"/>
      <c r="IO16" s="105"/>
      <c r="IP16" s="105"/>
      <c r="IQ16" s="105"/>
      <c r="IR16" s="105"/>
      <c r="IS16" s="105"/>
      <c r="IT16" s="105"/>
      <c r="IU16" s="105"/>
      <c r="IV16" s="105"/>
    </row>
  </sheetData>
  <mergeCells count="6">
    <mergeCell ref="A1:E1"/>
    <mergeCell ref="A2:E2"/>
    <mergeCell ref="C13:D13"/>
    <mergeCell ref="C14:D14"/>
    <mergeCell ref="A13:A14"/>
    <mergeCell ref="E13:E14"/>
  </mergeCells>
  <pageMargins left="0.75" right="0.75" top="1" bottom="1" header="0.5" footer="0.5"/>
  <pageSetup paperSize="9" scale="85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25"/>
  <sheetViews>
    <sheetView showGridLines="0" tabSelected="1" view="pageBreakPreview" zoomScaleNormal="100" workbookViewId="0">
      <pane ySplit="4" topLeftCell="A5" activePane="bottomLeft" state="frozen"/>
      <selection/>
      <selection pane="bottomLeft" activeCell="D8" sqref="D8"/>
    </sheetView>
  </sheetViews>
  <sheetFormatPr defaultColWidth="9" defaultRowHeight="12"/>
  <cols>
    <col min="1" max="1" width="7.33333333333333" customWidth="1"/>
    <col min="2" max="2" width="16.1619047619048" customWidth="1"/>
    <col min="3" max="3" width="20" customWidth="1"/>
    <col min="4" max="4" width="31.3333333333333" customWidth="1"/>
    <col min="5" max="5" width="9.66666666666667" customWidth="1"/>
    <col min="6" max="6" width="13.5047619047619" style="97" customWidth="1"/>
    <col min="7" max="8" width="13.5047619047619" customWidth="1"/>
    <col min="9" max="9" width="16.8380952380952" customWidth="1"/>
    <col min="10" max="10" width="16.1428571428571" customWidth="1"/>
    <col min="11" max="11" width="14.1714285714286" style="1" customWidth="1"/>
    <col min="12" max="12" width="16" style="1" customWidth="1"/>
  </cols>
  <sheetData>
    <row r="1" ht="39.75" customHeight="1" spans="1:12">
      <c r="A1" s="75" t="s">
        <v>28</v>
      </c>
      <c r="B1" s="75"/>
      <c r="C1" s="75"/>
      <c r="D1" s="75"/>
      <c r="E1" s="75"/>
      <c r="F1" s="98"/>
      <c r="G1" s="75"/>
      <c r="H1" s="75"/>
      <c r="I1" s="75"/>
      <c r="J1" s="75"/>
      <c r="K1" s="75"/>
      <c r="L1" s="75"/>
    </row>
    <row r="2" s="74" customFormat="1" ht="28.5" customHeight="1" spans="1:12">
      <c r="A2" s="76" t="s">
        <v>29</v>
      </c>
      <c r="B2" s="76"/>
      <c r="C2" s="76"/>
      <c r="D2" s="76"/>
      <c r="E2" s="76"/>
      <c r="F2" s="99"/>
      <c r="G2" s="76"/>
      <c r="H2" s="76"/>
      <c r="I2" s="76"/>
      <c r="J2" s="76"/>
      <c r="K2" s="77"/>
      <c r="L2" s="77"/>
    </row>
    <row r="3" ht="25" customHeight="1" spans="1:12">
      <c r="A3" s="6" t="s">
        <v>14</v>
      </c>
      <c r="B3" s="78" t="s">
        <v>30</v>
      </c>
      <c r="C3" s="78" t="s">
        <v>31</v>
      </c>
      <c r="D3" s="78" t="s">
        <v>32</v>
      </c>
      <c r="E3" s="78" t="s">
        <v>33</v>
      </c>
      <c r="F3" s="100" t="s">
        <v>34</v>
      </c>
      <c r="G3" s="79" t="s">
        <v>35</v>
      </c>
      <c r="H3" s="80"/>
      <c r="I3" s="80"/>
      <c r="J3" s="80"/>
      <c r="K3" s="90" t="s">
        <v>36</v>
      </c>
      <c r="L3" s="90" t="s">
        <v>37</v>
      </c>
    </row>
    <row r="4" ht="38" customHeight="1" spans="1:12">
      <c r="A4" s="10"/>
      <c r="B4" s="13"/>
      <c r="C4" s="13"/>
      <c r="D4" s="13"/>
      <c r="E4" s="13"/>
      <c r="F4" s="101"/>
      <c r="G4" s="13" t="s">
        <v>38</v>
      </c>
      <c r="H4" s="13" t="s">
        <v>39</v>
      </c>
      <c r="I4" s="13" t="s">
        <v>40</v>
      </c>
      <c r="J4" s="13" t="s">
        <v>41</v>
      </c>
      <c r="K4" s="91"/>
      <c r="L4" s="91"/>
    </row>
    <row r="5" ht="80" customHeight="1" spans="1:12">
      <c r="A5" s="10">
        <v>1</v>
      </c>
      <c r="B5" s="135" t="s">
        <v>42</v>
      </c>
      <c r="C5" s="12" t="s">
        <v>43</v>
      </c>
      <c r="D5" s="12" t="s">
        <v>44</v>
      </c>
      <c r="E5" s="13" t="s">
        <v>45</v>
      </c>
      <c r="F5" s="101">
        <v>2077.92</v>
      </c>
      <c r="G5" s="13"/>
      <c r="H5" s="13"/>
      <c r="I5" s="13"/>
      <c r="J5" s="13"/>
      <c r="K5" s="91"/>
      <c r="L5" s="91"/>
    </row>
    <row r="6" ht="69" customHeight="1" spans="1:12">
      <c r="A6" s="10">
        <v>2</v>
      </c>
      <c r="B6" s="12" t="s">
        <v>46</v>
      </c>
      <c r="C6" s="12" t="s">
        <v>47</v>
      </c>
      <c r="D6" s="12" t="s">
        <v>48</v>
      </c>
      <c r="E6" s="13" t="s">
        <v>45</v>
      </c>
      <c r="F6" s="101">
        <f>458.82+314.15</f>
        <v>772.97</v>
      </c>
      <c r="G6" s="81"/>
      <c r="H6" s="81"/>
      <c r="I6" s="81"/>
      <c r="J6" s="81"/>
      <c r="K6" s="92"/>
      <c r="L6" s="93"/>
    </row>
    <row r="7" ht="76" customHeight="1" spans="1:12">
      <c r="A7" s="10">
        <v>3</v>
      </c>
      <c r="B7" s="135" t="s">
        <v>49</v>
      </c>
      <c r="C7" s="12" t="s">
        <v>50</v>
      </c>
      <c r="D7" s="12" t="s">
        <v>51</v>
      </c>
      <c r="E7" s="13" t="s">
        <v>45</v>
      </c>
      <c r="F7" s="101">
        <f>191.45+4944.62</f>
        <v>5136.07</v>
      </c>
      <c r="G7" s="81"/>
      <c r="H7" s="81"/>
      <c r="I7" s="81"/>
      <c r="J7" s="81"/>
      <c r="K7" s="92"/>
      <c r="L7" s="93"/>
    </row>
    <row r="8" ht="61" customHeight="1" spans="1:12">
      <c r="A8" s="10">
        <v>4</v>
      </c>
      <c r="B8" s="135" t="s">
        <v>52</v>
      </c>
      <c r="C8" s="12" t="s">
        <v>53</v>
      </c>
      <c r="D8" s="12" t="s">
        <v>54</v>
      </c>
      <c r="E8" s="13" t="s">
        <v>45</v>
      </c>
      <c r="F8" s="101">
        <f>6.88+58.48</f>
        <v>65.36</v>
      </c>
      <c r="G8" s="81"/>
      <c r="H8" s="81"/>
      <c r="I8" s="81"/>
      <c r="J8" s="81"/>
      <c r="K8" s="92"/>
      <c r="L8" s="93"/>
    </row>
    <row r="9" ht="57" customHeight="1" spans="1:12">
      <c r="A9" s="10">
        <v>5</v>
      </c>
      <c r="B9" s="135" t="s">
        <v>55</v>
      </c>
      <c r="C9" s="12" t="s">
        <v>56</v>
      </c>
      <c r="D9" s="12" t="s">
        <v>57</v>
      </c>
      <c r="E9" s="13" t="s">
        <v>45</v>
      </c>
      <c r="F9" s="101">
        <v>654.69</v>
      </c>
      <c r="G9" s="81"/>
      <c r="H9" s="81"/>
      <c r="I9" s="81"/>
      <c r="J9" s="81"/>
      <c r="K9" s="92"/>
      <c r="L9" s="93"/>
    </row>
    <row r="10" ht="47" customHeight="1" spans="1:12">
      <c r="A10" s="10">
        <v>6</v>
      </c>
      <c r="B10" s="12" t="s">
        <v>58</v>
      </c>
      <c r="C10" s="12" t="s">
        <v>59</v>
      </c>
      <c r="D10" s="12" t="s">
        <v>60</v>
      </c>
      <c r="E10" s="13" t="s">
        <v>45</v>
      </c>
      <c r="F10" s="101">
        <v>15.48</v>
      </c>
      <c r="G10" s="81"/>
      <c r="H10" s="81"/>
      <c r="I10" s="81"/>
      <c r="J10" s="81"/>
      <c r="K10" s="92"/>
      <c r="L10" s="93"/>
    </row>
    <row r="11" ht="47" customHeight="1" spans="1:12">
      <c r="A11" s="10">
        <v>7</v>
      </c>
      <c r="B11" s="12" t="s">
        <v>58</v>
      </c>
      <c r="C11" s="12" t="s">
        <v>61</v>
      </c>
      <c r="D11" s="12" t="s">
        <v>62</v>
      </c>
      <c r="E11" s="13" t="s">
        <v>45</v>
      </c>
      <c r="F11" s="101">
        <v>17.95</v>
      </c>
      <c r="G11" s="81"/>
      <c r="H11" s="81"/>
      <c r="I11" s="81"/>
      <c r="J11" s="81"/>
      <c r="K11" s="92"/>
      <c r="L11" s="93"/>
    </row>
    <row r="12" ht="109" customHeight="1" spans="1:12">
      <c r="A12" s="10">
        <v>8</v>
      </c>
      <c r="B12" s="12" t="s">
        <v>63</v>
      </c>
      <c r="C12" s="12" t="s">
        <v>64</v>
      </c>
      <c r="D12" s="12" t="s">
        <v>65</v>
      </c>
      <c r="E12" s="13" t="s">
        <v>66</v>
      </c>
      <c r="F12" s="101">
        <v>766.43</v>
      </c>
      <c r="G12" s="81"/>
      <c r="H12" s="81"/>
      <c r="I12" s="81"/>
      <c r="J12" s="81"/>
      <c r="K12" s="92"/>
      <c r="L12" s="93"/>
    </row>
    <row r="13" ht="105" customHeight="1" spans="1:12">
      <c r="A13" s="10">
        <v>9</v>
      </c>
      <c r="B13" s="12" t="s">
        <v>67</v>
      </c>
      <c r="C13" s="12" t="s">
        <v>68</v>
      </c>
      <c r="D13" s="12" t="s">
        <v>69</v>
      </c>
      <c r="E13" s="13" t="s">
        <v>66</v>
      </c>
      <c r="F13" s="101">
        <v>184.8</v>
      </c>
      <c r="G13" s="81"/>
      <c r="H13" s="81"/>
      <c r="I13" s="81"/>
      <c r="J13" s="81"/>
      <c r="K13" s="92"/>
      <c r="L13" s="93"/>
    </row>
    <row r="14" ht="83" customHeight="1" spans="1:12">
      <c r="A14" s="10">
        <v>10</v>
      </c>
      <c r="B14" s="12" t="s">
        <v>70</v>
      </c>
      <c r="C14" s="12" t="s">
        <v>71</v>
      </c>
      <c r="D14" s="12" t="s">
        <v>72</v>
      </c>
      <c r="E14" s="13" t="s">
        <v>66</v>
      </c>
      <c r="F14" s="101">
        <v>64.8</v>
      </c>
      <c r="G14" s="81"/>
      <c r="H14" s="81"/>
      <c r="I14" s="81"/>
      <c r="J14" s="81"/>
      <c r="K14" s="92"/>
      <c r="L14" s="93"/>
    </row>
    <row r="15" ht="126" customHeight="1" spans="1:12">
      <c r="A15" s="10">
        <v>11</v>
      </c>
      <c r="B15" s="12" t="s">
        <v>73</v>
      </c>
      <c r="C15" s="12" t="s">
        <v>74</v>
      </c>
      <c r="D15" s="12" t="s">
        <v>75</v>
      </c>
      <c r="E15" s="13" t="s">
        <v>66</v>
      </c>
      <c r="F15" s="101">
        <v>120.48</v>
      </c>
      <c r="G15" s="81"/>
      <c r="H15" s="81"/>
      <c r="I15" s="81"/>
      <c r="J15" s="81"/>
      <c r="K15" s="92"/>
      <c r="L15" s="93"/>
    </row>
    <row r="16" ht="68" customHeight="1" spans="1:12">
      <c r="A16" s="10">
        <v>12</v>
      </c>
      <c r="B16" s="12" t="s">
        <v>76</v>
      </c>
      <c r="C16" s="12" t="s">
        <v>77</v>
      </c>
      <c r="D16" s="12" t="s">
        <v>78</v>
      </c>
      <c r="E16" s="13" t="s">
        <v>79</v>
      </c>
      <c r="F16" s="101">
        <v>6</v>
      </c>
      <c r="G16" s="81"/>
      <c r="H16" s="81"/>
      <c r="I16" s="81"/>
      <c r="J16" s="81"/>
      <c r="K16" s="92"/>
      <c r="L16" s="93"/>
    </row>
    <row r="17" ht="63" customHeight="1" spans="1:12">
      <c r="A17" s="10">
        <v>13</v>
      </c>
      <c r="B17" s="12" t="s">
        <v>80</v>
      </c>
      <c r="C17" s="12" t="s">
        <v>81</v>
      </c>
      <c r="D17" s="12" t="s">
        <v>82</v>
      </c>
      <c r="E17" s="13" t="s">
        <v>79</v>
      </c>
      <c r="F17" s="101">
        <v>0</v>
      </c>
      <c r="G17" s="81"/>
      <c r="H17" s="81"/>
      <c r="I17" s="81"/>
      <c r="J17" s="81"/>
      <c r="K17" s="92"/>
      <c r="L17" s="93"/>
    </row>
    <row r="18" ht="92" customHeight="1" spans="1:12">
      <c r="A18" s="10">
        <v>14</v>
      </c>
      <c r="B18" s="12" t="s">
        <v>83</v>
      </c>
      <c r="C18" s="12" t="s">
        <v>84</v>
      </c>
      <c r="D18" s="12" t="s">
        <v>85</v>
      </c>
      <c r="E18" s="13" t="s">
        <v>66</v>
      </c>
      <c r="F18" s="101">
        <v>5.45</v>
      </c>
      <c r="G18" s="81"/>
      <c r="H18" s="81"/>
      <c r="I18" s="81"/>
      <c r="J18" s="81"/>
      <c r="K18" s="92"/>
      <c r="L18" s="93"/>
    </row>
    <row r="19" ht="60" customHeight="1" spans="1:12">
      <c r="A19" s="10">
        <v>15</v>
      </c>
      <c r="B19" s="12" t="s">
        <v>86</v>
      </c>
      <c r="C19" s="12" t="s">
        <v>87</v>
      </c>
      <c r="D19" s="12" t="s">
        <v>88</v>
      </c>
      <c r="E19" s="13" t="s">
        <v>45</v>
      </c>
      <c r="F19" s="101">
        <v>469.26</v>
      </c>
      <c r="G19" s="81"/>
      <c r="H19" s="81"/>
      <c r="I19" s="81"/>
      <c r="J19" s="81"/>
      <c r="K19" s="92"/>
      <c r="L19" s="93"/>
    </row>
    <row r="20" ht="36" customHeight="1" spans="1:12">
      <c r="A20" s="10">
        <v>16</v>
      </c>
      <c r="B20" s="12" t="s">
        <v>89</v>
      </c>
      <c r="C20" s="12" t="s">
        <v>90</v>
      </c>
      <c r="D20" s="12" t="s">
        <v>91</v>
      </c>
      <c r="E20" s="13" t="s">
        <v>45</v>
      </c>
      <c r="F20" s="101">
        <v>99.8991</v>
      </c>
      <c r="G20" s="81"/>
      <c r="H20" s="81"/>
      <c r="I20" s="81"/>
      <c r="J20" s="81"/>
      <c r="K20" s="92"/>
      <c r="L20" s="93"/>
    </row>
    <row r="21" ht="41.25" customHeight="1" spans="1:12">
      <c r="A21" s="10">
        <v>17</v>
      </c>
      <c r="B21" s="12" t="s">
        <v>92</v>
      </c>
      <c r="C21" s="12" t="s">
        <v>93</v>
      </c>
      <c r="D21" s="12" t="s">
        <v>94</v>
      </c>
      <c r="E21" s="13" t="s">
        <v>95</v>
      </c>
      <c r="F21" s="101">
        <v>4</v>
      </c>
      <c r="G21" s="81"/>
      <c r="H21" s="81"/>
      <c r="I21" s="81"/>
      <c r="J21" s="81"/>
      <c r="K21" s="92"/>
      <c r="L21" s="93"/>
    </row>
    <row r="22" ht="38" customHeight="1" spans="1:12">
      <c r="A22" s="10">
        <v>18</v>
      </c>
      <c r="B22" s="82" t="s">
        <v>96</v>
      </c>
      <c r="C22" s="82" t="s">
        <v>97</v>
      </c>
      <c r="D22" s="82" t="s">
        <v>98</v>
      </c>
      <c r="E22" s="83" t="s">
        <v>45</v>
      </c>
      <c r="F22" s="101">
        <v>115.2</v>
      </c>
      <c r="G22" s="84"/>
      <c r="H22" s="84"/>
      <c r="I22" s="84"/>
      <c r="J22" s="84"/>
      <c r="K22" s="94"/>
      <c r="L22" s="95"/>
    </row>
    <row r="23" customFormat="1" ht="36" customHeight="1" spans="1:12">
      <c r="A23" s="85"/>
      <c r="B23" s="86" t="s">
        <v>99</v>
      </c>
      <c r="C23" s="86"/>
      <c r="D23" s="86"/>
      <c r="E23" s="86"/>
      <c r="F23" s="102"/>
      <c r="G23" s="86"/>
      <c r="H23" s="86"/>
      <c r="I23" s="86"/>
      <c r="J23" s="86"/>
      <c r="K23" s="96"/>
      <c r="L23" s="96"/>
    </row>
    <row r="24" customFormat="1" ht="36" customHeight="1" spans="1:12">
      <c r="A24" s="87"/>
      <c r="B24" s="88" t="s">
        <v>100</v>
      </c>
      <c r="C24" s="88"/>
      <c r="D24" s="88"/>
      <c r="E24" s="88"/>
      <c r="F24" s="103"/>
      <c r="G24" s="88"/>
      <c r="H24" s="88"/>
      <c r="I24" s="88"/>
      <c r="J24" s="88"/>
      <c r="K24" s="96"/>
      <c r="L24" s="96"/>
    </row>
    <row r="25" customFormat="1" ht="36" customHeight="1" spans="1:12">
      <c r="A25" s="87"/>
      <c r="B25" s="89" t="s">
        <v>101</v>
      </c>
      <c r="C25" s="89"/>
      <c r="D25" s="89"/>
      <c r="E25" s="89"/>
      <c r="F25" s="104"/>
      <c r="G25" s="89"/>
      <c r="H25" s="89"/>
      <c r="I25" s="89"/>
      <c r="J25" s="89"/>
      <c r="K25" s="96"/>
      <c r="L25" s="96"/>
    </row>
  </sheetData>
  <mergeCells count="15">
    <mergeCell ref="A1:L1"/>
    <mergeCell ref="A2:E2"/>
    <mergeCell ref="F2:K2"/>
    <mergeCell ref="G3:J3"/>
    <mergeCell ref="B23:J23"/>
    <mergeCell ref="B24:J24"/>
    <mergeCell ref="B25:J25"/>
    <mergeCell ref="A3:A4"/>
    <mergeCell ref="B3:B4"/>
    <mergeCell ref="C3:C4"/>
    <mergeCell ref="D3:D4"/>
    <mergeCell ref="E3:E4"/>
    <mergeCell ref="F3:F4"/>
    <mergeCell ref="K3:K4"/>
    <mergeCell ref="L3:L4"/>
  </mergeCells>
  <printOptions horizontalCentered="1"/>
  <pageMargins left="0.19975" right="0.19975" top="0.59375" bottom="0" header="0.59375" footer="0"/>
  <pageSetup paperSize="9" scale="59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24"/>
  <sheetViews>
    <sheetView showGridLines="0" view="pageBreakPreview" zoomScaleNormal="100" workbookViewId="0">
      <pane ySplit="4" topLeftCell="A5" activePane="bottomLeft" state="frozen"/>
      <selection/>
      <selection pane="bottomLeft" activeCell="C11" sqref="C11"/>
    </sheetView>
  </sheetViews>
  <sheetFormatPr defaultColWidth="9" defaultRowHeight="12"/>
  <cols>
    <col min="1" max="1" width="7.33333333333333" customWidth="1"/>
    <col min="2" max="2" width="16.1619047619048" customWidth="1"/>
    <col min="3" max="3" width="20" customWidth="1"/>
    <col min="4" max="4" width="31.3333333333333" customWidth="1"/>
    <col min="5" max="5" width="9.66666666666667" customWidth="1"/>
    <col min="6" max="6" width="13.5047619047619" style="1" customWidth="1"/>
    <col min="7" max="8" width="13.5047619047619" customWidth="1"/>
    <col min="9" max="9" width="16.8380952380952" customWidth="1"/>
    <col min="10" max="10" width="16.1428571428571" customWidth="1"/>
    <col min="11" max="11" width="14.1714285714286" style="1" customWidth="1"/>
    <col min="12" max="12" width="16" style="1" customWidth="1"/>
  </cols>
  <sheetData>
    <row r="1" ht="39.75" customHeight="1" spans="1:12">
      <c r="A1" s="75" t="s">
        <v>28</v>
      </c>
      <c r="B1" s="75"/>
      <c r="C1" s="75"/>
      <c r="D1" s="75"/>
      <c r="E1" s="75"/>
      <c r="F1" s="75"/>
      <c r="G1" s="75"/>
      <c r="H1" s="75"/>
      <c r="I1" s="75"/>
      <c r="J1" s="75"/>
      <c r="K1" s="75"/>
      <c r="L1" s="75"/>
    </row>
    <row r="2" s="74" customFormat="1" ht="28.5" customHeight="1" spans="1:12">
      <c r="A2" s="76" t="s">
        <v>102</v>
      </c>
      <c r="B2" s="76"/>
      <c r="C2" s="76"/>
      <c r="D2" s="76"/>
      <c r="E2" s="76"/>
      <c r="F2" s="77"/>
      <c r="G2" s="76"/>
      <c r="H2" s="76"/>
      <c r="I2" s="76"/>
      <c r="J2" s="76"/>
      <c r="K2" s="77"/>
      <c r="L2" s="77"/>
    </row>
    <row r="3" ht="25" customHeight="1" spans="1:12">
      <c r="A3" s="6" t="s">
        <v>14</v>
      </c>
      <c r="B3" s="78" t="s">
        <v>30</v>
      </c>
      <c r="C3" s="78" t="s">
        <v>31</v>
      </c>
      <c r="D3" s="78" t="s">
        <v>32</v>
      </c>
      <c r="E3" s="78" t="s">
        <v>33</v>
      </c>
      <c r="F3" s="78" t="s">
        <v>34</v>
      </c>
      <c r="G3" s="79" t="s">
        <v>35</v>
      </c>
      <c r="H3" s="80"/>
      <c r="I3" s="80"/>
      <c r="J3" s="80"/>
      <c r="K3" s="90" t="s">
        <v>36</v>
      </c>
      <c r="L3" s="90" t="s">
        <v>37</v>
      </c>
    </row>
    <row r="4" ht="38" customHeight="1" spans="1:12">
      <c r="A4" s="10"/>
      <c r="B4" s="13"/>
      <c r="C4" s="13"/>
      <c r="D4" s="13"/>
      <c r="E4" s="13"/>
      <c r="F4" s="13"/>
      <c r="G4" s="13" t="s">
        <v>38</v>
      </c>
      <c r="H4" s="13" t="s">
        <v>39</v>
      </c>
      <c r="I4" s="13" t="s">
        <v>40</v>
      </c>
      <c r="J4" s="13" t="s">
        <v>41</v>
      </c>
      <c r="K4" s="91"/>
      <c r="L4" s="91"/>
    </row>
    <row r="5" ht="80" customHeight="1" spans="1:12">
      <c r="A5" s="10">
        <v>1</v>
      </c>
      <c r="B5" s="135" t="s">
        <v>42</v>
      </c>
      <c r="C5" s="12" t="s">
        <v>43</v>
      </c>
      <c r="D5" s="12" t="s">
        <v>44</v>
      </c>
      <c r="E5" s="13" t="s">
        <v>45</v>
      </c>
      <c r="F5" s="13">
        <v>641.16</v>
      </c>
      <c r="G5" s="13"/>
      <c r="H5" s="13"/>
      <c r="I5" s="13"/>
      <c r="J5" s="13"/>
      <c r="K5" s="91"/>
      <c r="L5" s="91"/>
    </row>
    <row r="6" ht="63" customHeight="1" spans="1:12">
      <c r="A6" s="10">
        <v>2</v>
      </c>
      <c r="B6" s="135" t="s">
        <v>46</v>
      </c>
      <c r="C6" s="12" t="s">
        <v>47</v>
      </c>
      <c r="D6" s="12" t="s">
        <v>103</v>
      </c>
      <c r="E6" s="13" t="s">
        <v>45</v>
      </c>
      <c r="F6" s="13">
        <f>145.64+230.81</f>
        <v>376.45</v>
      </c>
      <c r="G6" s="13"/>
      <c r="H6" s="81"/>
      <c r="I6" s="81"/>
      <c r="J6" s="81"/>
      <c r="K6" s="92"/>
      <c r="L6" s="93"/>
    </row>
    <row r="7" ht="66" customHeight="1" spans="1:12">
      <c r="A7" s="10">
        <v>3</v>
      </c>
      <c r="B7" s="135" t="s">
        <v>104</v>
      </c>
      <c r="C7" s="12" t="s">
        <v>105</v>
      </c>
      <c r="D7" s="12" t="s">
        <v>106</v>
      </c>
      <c r="E7" s="13" t="s">
        <v>45</v>
      </c>
      <c r="F7" s="13">
        <v>4.5</v>
      </c>
      <c r="G7" s="13"/>
      <c r="H7" s="81"/>
      <c r="I7" s="81"/>
      <c r="J7" s="81"/>
      <c r="K7" s="92"/>
      <c r="L7" s="93"/>
    </row>
    <row r="8" ht="76" customHeight="1" spans="1:12">
      <c r="A8" s="10">
        <v>4</v>
      </c>
      <c r="B8" s="135" t="s">
        <v>49</v>
      </c>
      <c r="C8" s="12" t="s">
        <v>50</v>
      </c>
      <c r="D8" s="12" t="s">
        <v>51</v>
      </c>
      <c r="E8" s="13" t="s">
        <v>45</v>
      </c>
      <c r="F8" s="13">
        <f>83.56+2692.22</f>
        <v>2775.78</v>
      </c>
      <c r="G8" s="13"/>
      <c r="H8" s="81"/>
      <c r="I8" s="81"/>
      <c r="J8" s="81"/>
      <c r="K8" s="92"/>
      <c r="L8" s="93"/>
    </row>
    <row r="9" ht="62" customHeight="1" spans="1:12">
      <c r="A9" s="10">
        <v>5</v>
      </c>
      <c r="B9" s="135" t="s">
        <v>52</v>
      </c>
      <c r="C9" s="12" t="s">
        <v>53</v>
      </c>
      <c r="D9" s="12" t="s">
        <v>107</v>
      </c>
      <c r="E9" s="13" t="s">
        <v>45</v>
      </c>
      <c r="F9" s="13">
        <v>61.92</v>
      </c>
      <c r="G9" s="13"/>
      <c r="H9" s="81"/>
      <c r="I9" s="81"/>
      <c r="J9" s="81"/>
      <c r="K9" s="92"/>
      <c r="L9" s="93"/>
    </row>
    <row r="10" ht="55" customHeight="1" spans="1:12">
      <c r="A10" s="10">
        <v>6</v>
      </c>
      <c r="B10" s="135" t="s">
        <v>55</v>
      </c>
      <c r="C10" s="12" t="s">
        <v>56</v>
      </c>
      <c r="D10" s="12" t="s">
        <v>108</v>
      </c>
      <c r="E10" s="13" t="s">
        <v>45</v>
      </c>
      <c r="F10" s="13">
        <v>194.98</v>
      </c>
      <c r="G10" s="13"/>
      <c r="H10" s="81"/>
      <c r="I10" s="81"/>
      <c r="J10" s="81"/>
      <c r="K10" s="92"/>
      <c r="L10" s="93"/>
    </row>
    <row r="11" ht="41" customHeight="1" spans="1:12">
      <c r="A11" s="10">
        <v>7</v>
      </c>
      <c r="B11" s="12" t="s">
        <v>58</v>
      </c>
      <c r="C11" s="12" t="s">
        <v>61</v>
      </c>
      <c r="D11" s="12" t="s">
        <v>60</v>
      </c>
      <c r="E11" s="13" t="s">
        <v>45</v>
      </c>
      <c r="F11" s="92">
        <v>768.52</v>
      </c>
      <c r="G11" s="13"/>
      <c r="H11" s="81"/>
      <c r="I11" s="81"/>
      <c r="J11" s="81"/>
      <c r="K11" s="92"/>
      <c r="L11" s="93"/>
    </row>
    <row r="12" ht="104" customHeight="1" spans="1:12">
      <c r="A12" s="10">
        <v>8</v>
      </c>
      <c r="B12" s="12" t="s">
        <v>63</v>
      </c>
      <c r="C12" s="12" t="s">
        <v>64</v>
      </c>
      <c r="D12" s="12" t="s">
        <v>65</v>
      </c>
      <c r="E12" s="13" t="s">
        <v>66</v>
      </c>
      <c r="F12" s="13">
        <v>565.2</v>
      </c>
      <c r="G12" s="81"/>
      <c r="H12" s="81"/>
      <c r="I12" s="81"/>
      <c r="J12" s="81"/>
      <c r="K12" s="92"/>
      <c r="L12" s="93"/>
    </row>
    <row r="13" ht="110" customHeight="1" spans="1:12">
      <c r="A13" s="10">
        <v>9</v>
      </c>
      <c r="B13" s="12" t="s">
        <v>67</v>
      </c>
      <c r="C13" s="12" t="s">
        <v>68</v>
      </c>
      <c r="D13" s="12" t="s">
        <v>109</v>
      </c>
      <c r="E13" s="13" t="s">
        <v>66</v>
      </c>
      <c r="F13" s="13">
        <v>88.05</v>
      </c>
      <c r="G13" s="81"/>
      <c r="H13" s="81"/>
      <c r="I13" s="81"/>
      <c r="J13" s="81"/>
      <c r="K13" s="92"/>
      <c r="L13" s="93"/>
    </row>
    <row r="14" ht="83" customHeight="1" spans="1:12">
      <c r="A14" s="10">
        <v>10</v>
      </c>
      <c r="B14" s="12" t="s">
        <v>70</v>
      </c>
      <c r="C14" s="12" t="s">
        <v>71</v>
      </c>
      <c r="D14" s="12" t="s">
        <v>110</v>
      </c>
      <c r="E14" s="13" t="s">
        <v>66</v>
      </c>
      <c r="F14" s="13">
        <v>122.4</v>
      </c>
      <c r="G14" s="81"/>
      <c r="H14" s="81"/>
      <c r="I14" s="81"/>
      <c r="J14" s="81"/>
      <c r="K14" s="92"/>
      <c r="L14" s="93"/>
    </row>
    <row r="15" ht="126" customHeight="1" spans="1:12">
      <c r="A15" s="10">
        <v>11</v>
      </c>
      <c r="B15" s="12" t="s">
        <v>73</v>
      </c>
      <c r="C15" s="12" t="s">
        <v>74</v>
      </c>
      <c r="D15" s="12" t="s">
        <v>111</v>
      </c>
      <c r="E15" s="13" t="s">
        <v>66</v>
      </c>
      <c r="F15" s="13">
        <v>102</v>
      </c>
      <c r="G15" s="81"/>
      <c r="H15" s="81"/>
      <c r="I15" s="81"/>
      <c r="J15" s="81"/>
      <c r="K15" s="92"/>
      <c r="L15" s="93"/>
    </row>
    <row r="16" ht="65" customHeight="1" spans="1:12">
      <c r="A16" s="10">
        <v>12</v>
      </c>
      <c r="B16" s="12" t="s">
        <v>76</v>
      </c>
      <c r="C16" s="12" t="s">
        <v>77</v>
      </c>
      <c r="D16" s="12" t="s">
        <v>78</v>
      </c>
      <c r="E16" s="13" t="s">
        <v>79</v>
      </c>
      <c r="F16" s="13">
        <v>4</v>
      </c>
      <c r="G16" s="81"/>
      <c r="H16" s="81"/>
      <c r="I16" s="81"/>
      <c r="J16" s="81"/>
      <c r="K16" s="92"/>
      <c r="L16" s="93"/>
    </row>
    <row r="17" ht="63" customHeight="1" spans="1:12">
      <c r="A17" s="10">
        <v>13</v>
      </c>
      <c r="B17" s="12" t="s">
        <v>80</v>
      </c>
      <c r="C17" s="12" t="s">
        <v>81</v>
      </c>
      <c r="D17" s="12" t="s">
        <v>82</v>
      </c>
      <c r="E17" s="13" t="s">
        <v>79</v>
      </c>
      <c r="F17" s="13">
        <v>14</v>
      </c>
      <c r="G17" s="81"/>
      <c r="H17" s="81"/>
      <c r="I17" s="81"/>
      <c r="J17" s="81"/>
      <c r="K17" s="92"/>
      <c r="L17" s="93"/>
    </row>
    <row r="18" ht="60" customHeight="1" spans="1:12">
      <c r="A18" s="10">
        <v>14</v>
      </c>
      <c r="B18" s="12" t="s">
        <v>86</v>
      </c>
      <c r="C18" s="12" t="s">
        <v>87</v>
      </c>
      <c r="D18" s="12" t="s">
        <v>88</v>
      </c>
      <c r="E18" s="13" t="s">
        <v>45</v>
      </c>
      <c r="F18" s="13">
        <v>637.48</v>
      </c>
      <c r="G18" s="81"/>
      <c r="H18" s="81"/>
      <c r="I18" s="81"/>
      <c r="J18" s="81"/>
      <c r="K18" s="92"/>
      <c r="L18" s="93"/>
    </row>
    <row r="19" ht="36" customHeight="1" spans="1:12">
      <c r="A19" s="10">
        <v>15</v>
      </c>
      <c r="B19" s="12" t="s">
        <v>89</v>
      </c>
      <c r="C19" s="12" t="s">
        <v>90</v>
      </c>
      <c r="D19" s="12" t="s">
        <v>112</v>
      </c>
      <c r="E19" s="13" t="s">
        <v>45</v>
      </c>
      <c r="F19" s="13">
        <v>70.68</v>
      </c>
      <c r="G19" s="81"/>
      <c r="H19" s="81"/>
      <c r="I19" s="81"/>
      <c r="J19" s="81"/>
      <c r="K19" s="92"/>
      <c r="L19" s="93"/>
    </row>
    <row r="20" ht="41.25" customHeight="1" spans="1:12">
      <c r="A20" s="10">
        <v>16</v>
      </c>
      <c r="B20" s="12" t="s">
        <v>92</v>
      </c>
      <c r="C20" s="12" t="s">
        <v>93</v>
      </c>
      <c r="D20" s="12" t="s">
        <v>94</v>
      </c>
      <c r="E20" s="13" t="s">
        <v>95</v>
      </c>
      <c r="F20" s="13">
        <v>3</v>
      </c>
      <c r="G20" s="81"/>
      <c r="H20" s="81"/>
      <c r="I20" s="81"/>
      <c r="J20" s="81"/>
      <c r="K20" s="92"/>
      <c r="L20" s="93"/>
    </row>
    <row r="21" ht="38" customHeight="1" spans="1:12">
      <c r="A21" s="10">
        <v>17</v>
      </c>
      <c r="B21" s="82" t="s">
        <v>96</v>
      </c>
      <c r="C21" s="82" t="s">
        <v>97</v>
      </c>
      <c r="D21" s="82" t="s">
        <v>98</v>
      </c>
      <c r="E21" s="83" t="s">
        <v>45</v>
      </c>
      <c r="F21" s="13">
        <v>101.76</v>
      </c>
      <c r="G21" s="84"/>
      <c r="H21" s="84"/>
      <c r="I21" s="84"/>
      <c r="J21" s="84"/>
      <c r="K21" s="94"/>
      <c r="L21" s="95"/>
    </row>
    <row r="22" customFormat="1" ht="36" customHeight="1" spans="1:12">
      <c r="A22" s="85"/>
      <c r="B22" s="86" t="s">
        <v>99</v>
      </c>
      <c r="C22" s="86"/>
      <c r="D22" s="86"/>
      <c r="E22" s="86"/>
      <c r="F22" s="86"/>
      <c r="G22" s="86"/>
      <c r="H22" s="86"/>
      <c r="I22" s="86"/>
      <c r="J22" s="86"/>
      <c r="K22" s="96"/>
      <c r="L22" s="96"/>
    </row>
    <row r="23" customFormat="1" ht="36" customHeight="1" spans="1:12">
      <c r="A23" s="87"/>
      <c r="B23" s="88" t="s">
        <v>100</v>
      </c>
      <c r="C23" s="88"/>
      <c r="D23" s="88"/>
      <c r="E23" s="88"/>
      <c r="F23" s="88"/>
      <c r="G23" s="88"/>
      <c r="H23" s="88"/>
      <c r="I23" s="88"/>
      <c r="J23" s="88"/>
      <c r="K23" s="96"/>
      <c r="L23" s="96"/>
    </row>
    <row r="24" customFormat="1" ht="36" customHeight="1" spans="1:12">
      <c r="A24" s="87"/>
      <c r="B24" s="89" t="s">
        <v>101</v>
      </c>
      <c r="C24" s="89"/>
      <c r="D24" s="89"/>
      <c r="E24" s="89"/>
      <c r="F24" s="89"/>
      <c r="G24" s="89"/>
      <c r="H24" s="89"/>
      <c r="I24" s="89"/>
      <c r="J24" s="89"/>
      <c r="K24" s="96"/>
      <c r="L24" s="96"/>
    </row>
  </sheetData>
  <mergeCells count="15">
    <mergeCell ref="A1:L1"/>
    <mergeCell ref="A2:E2"/>
    <mergeCell ref="F2:K2"/>
    <mergeCell ref="G3:J3"/>
    <mergeCell ref="B22:J22"/>
    <mergeCell ref="B23:J23"/>
    <mergeCell ref="B24:J24"/>
    <mergeCell ref="A3:A4"/>
    <mergeCell ref="B3:B4"/>
    <mergeCell ref="C3:C4"/>
    <mergeCell ref="D3:D4"/>
    <mergeCell ref="E3:E4"/>
    <mergeCell ref="F3:F4"/>
    <mergeCell ref="K3:K4"/>
    <mergeCell ref="L3:L4"/>
  </mergeCells>
  <printOptions horizontalCentered="1"/>
  <pageMargins left="0.19975" right="0.19975" top="0.59375" bottom="0" header="0.59375" footer="0"/>
  <pageSetup paperSize="9" scale="59" orientation="portrait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22"/>
  <sheetViews>
    <sheetView showGridLines="0" view="pageBreakPreview" zoomScaleNormal="100" workbookViewId="0">
      <pane ySplit="4" topLeftCell="A5" activePane="bottomLeft" state="frozen"/>
      <selection/>
      <selection pane="bottomLeft" activeCell="D8" sqref="D8"/>
    </sheetView>
  </sheetViews>
  <sheetFormatPr defaultColWidth="9" defaultRowHeight="12"/>
  <cols>
    <col min="1" max="1" width="7.33333333333333" customWidth="1"/>
    <col min="2" max="2" width="16.1619047619048" customWidth="1"/>
    <col min="3" max="3" width="20" customWidth="1"/>
    <col min="4" max="4" width="31.3333333333333" customWidth="1"/>
    <col min="5" max="5" width="9.66666666666667" customWidth="1"/>
    <col min="6" max="6" width="13.5047619047619" style="1" customWidth="1"/>
    <col min="7" max="8" width="13.5047619047619" customWidth="1"/>
    <col min="9" max="9" width="16.8380952380952" customWidth="1"/>
    <col min="10" max="10" width="16.1428571428571" customWidth="1"/>
    <col min="11" max="11" width="14.1714285714286" style="1" customWidth="1"/>
    <col min="12" max="12" width="16" style="1" customWidth="1"/>
  </cols>
  <sheetData>
    <row r="1" ht="39.75" customHeight="1" spans="1:12">
      <c r="A1" s="75" t="s">
        <v>28</v>
      </c>
      <c r="B1" s="75"/>
      <c r="C1" s="75"/>
      <c r="D1" s="75"/>
      <c r="E1" s="75"/>
      <c r="F1" s="75"/>
      <c r="G1" s="75"/>
      <c r="H1" s="75"/>
      <c r="I1" s="75"/>
      <c r="J1" s="75"/>
      <c r="K1" s="75"/>
      <c r="L1" s="75"/>
    </row>
    <row r="2" s="74" customFormat="1" ht="28.5" customHeight="1" spans="1:12">
      <c r="A2" s="76" t="s">
        <v>113</v>
      </c>
      <c r="B2" s="76"/>
      <c r="C2" s="76"/>
      <c r="D2" s="76"/>
      <c r="E2" s="76"/>
      <c r="F2" s="77"/>
      <c r="G2" s="76"/>
      <c r="H2" s="76"/>
      <c r="I2" s="76"/>
      <c r="J2" s="76"/>
      <c r="K2" s="77"/>
      <c r="L2" s="77"/>
    </row>
    <row r="3" ht="25" customHeight="1" spans="1:12">
      <c r="A3" s="6" t="s">
        <v>14</v>
      </c>
      <c r="B3" s="78" t="s">
        <v>30</v>
      </c>
      <c r="C3" s="78" t="s">
        <v>31</v>
      </c>
      <c r="D3" s="78" t="s">
        <v>32</v>
      </c>
      <c r="E3" s="78" t="s">
        <v>33</v>
      </c>
      <c r="F3" s="78" t="s">
        <v>34</v>
      </c>
      <c r="G3" s="79" t="s">
        <v>35</v>
      </c>
      <c r="H3" s="80"/>
      <c r="I3" s="80"/>
      <c r="J3" s="80"/>
      <c r="K3" s="90" t="s">
        <v>36</v>
      </c>
      <c r="L3" s="90" t="s">
        <v>37</v>
      </c>
    </row>
    <row r="4" ht="38" customHeight="1" spans="1:12">
      <c r="A4" s="10"/>
      <c r="B4" s="13"/>
      <c r="C4" s="13"/>
      <c r="D4" s="13"/>
      <c r="E4" s="13"/>
      <c r="F4" s="13"/>
      <c r="G4" s="13" t="s">
        <v>38</v>
      </c>
      <c r="H4" s="13" t="s">
        <v>39</v>
      </c>
      <c r="I4" s="13" t="s">
        <v>40</v>
      </c>
      <c r="J4" s="13" t="s">
        <v>41</v>
      </c>
      <c r="K4" s="91"/>
      <c r="L4" s="91"/>
    </row>
    <row r="5" ht="76" customHeight="1" spans="1:12">
      <c r="A5" s="10">
        <v>1</v>
      </c>
      <c r="B5" s="135" t="s">
        <v>46</v>
      </c>
      <c r="C5" s="12" t="s">
        <v>50</v>
      </c>
      <c r="D5" s="12" t="s">
        <v>51</v>
      </c>
      <c r="E5" s="13" t="s">
        <v>45</v>
      </c>
      <c r="F5" s="13">
        <f>160.06+3084.12</f>
        <v>3244.18</v>
      </c>
      <c r="G5" s="81"/>
      <c r="H5" s="81"/>
      <c r="I5" s="81"/>
      <c r="J5" s="81"/>
      <c r="K5" s="92"/>
      <c r="L5" s="93"/>
    </row>
    <row r="6" ht="62" customHeight="1" spans="1:12">
      <c r="A6" s="10">
        <v>2</v>
      </c>
      <c r="B6" s="135" t="s">
        <v>114</v>
      </c>
      <c r="C6" s="12" t="s">
        <v>53</v>
      </c>
      <c r="D6" s="12" t="s">
        <v>54</v>
      </c>
      <c r="E6" s="13" t="s">
        <v>45</v>
      </c>
      <c r="F6" s="13">
        <v>10.32</v>
      </c>
      <c r="G6" s="81"/>
      <c r="H6" s="81"/>
      <c r="I6" s="81"/>
      <c r="J6" s="81"/>
      <c r="K6" s="92"/>
      <c r="L6" s="93"/>
    </row>
    <row r="7" ht="55" customHeight="1" spans="1:12">
      <c r="A7" s="10">
        <v>3</v>
      </c>
      <c r="B7" s="135" t="s">
        <v>104</v>
      </c>
      <c r="C7" s="12" t="s">
        <v>56</v>
      </c>
      <c r="D7" s="12" t="s">
        <v>108</v>
      </c>
      <c r="E7" s="13" t="s">
        <v>45</v>
      </c>
      <c r="F7" s="13">
        <v>244.22</v>
      </c>
      <c r="G7" s="81"/>
      <c r="H7" s="81"/>
      <c r="I7" s="81"/>
      <c r="J7" s="81"/>
      <c r="K7" s="92"/>
      <c r="L7" s="93"/>
    </row>
    <row r="8" ht="42" customHeight="1" spans="1:12">
      <c r="A8" s="10">
        <v>4</v>
      </c>
      <c r="B8" s="135" t="s">
        <v>58</v>
      </c>
      <c r="C8" s="12" t="s">
        <v>59</v>
      </c>
      <c r="D8" s="12" t="s">
        <v>60</v>
      </c>
      <c r="E8" s="13" t="s">
        <v>45</v>
      </c>
      <c r="F8" s="13">
        <v>1.32</v>
      </c>
      <c r="G8" s="81"/>
      <c r="H8" s="81"/>
      <c r="I8" s="81"/>
      <c r="J8" s="81"/>
      <c r="K8" s="92"/>
      <c r="L8" s="93"/>
    </row>
    <row r="9" ht="42" customHeight="1" spans="1:12">
      <c r="A9" s="10">
        <v>5</v>
      </c>
      <c r="B9" s="135" t="s">
        <v>115</v>
      </c>
      <c r="C9" s="12" t="s">
        <v>61</v>
      </c>
      <c r="D9" s="12" t="s">
        <v>62</v>
      </c>
      <c r="E9" s="13" t="s">
        <v>45</v>
      </c>
      <c r="F9" s="13">
        <v>6.28</v>
      </c>
      <c r="G9" s="81"/>
      <c r="H9" s="81"/>
      <c r="I9" s="81"/>
      <c r="J9" s="81"/>
      <c r="K9" s="92"/>
      <c r="L9" s="93"/>
    </row>
    <row r="10" ht="100" customHeight="1" spans="1:12">
      <c r="A10" s="10">
        <v>6</v>
      </c>
      <c r="B10" s="12" t="s">
        <v>63</v>
      </c>
      <c r="C10" s="12" t="s">
        <v>64</v>
      </c>
      <c r="D10" s="12" t="s">
        <v>65</v>
      </c>
      <c r="E10" s="13" t="s">
        <v>66</v>
      </c>
      <c r="F10" s="13">
        <v>353.2</v>
      </c>
      <c r="G10" s="81"/>
      <c r="H10" s="81"/>
      <c r="I10" s="81"/>
      <c r="J10" s="81"/>
      <c r="K10" s="92"/>
      <c r="L10" s="93"/>
    </row>
    <row r="11" ht="105" customHeight="1" spans="1:12">
      <c r="A11" s="10">
        <v>7</v>
      </c>
      <c r="B11" s="12" t="s">
        <v>67</v>
      </c>
      <c r="C11" s="12" t="s">
        <v>68</v>
      </c>
      <c r="D11" s="12" t="s">
        <v>109</v>
      </c>
      <c r="E11" s="13" t="s">
        <v>66</v>
      </c>
      <c r="F11" s="13">
        <v>23.2</v>
      </c>
      <c r="G11" s="81"/>
      <c r="H11" s="81"/>
      <c r="I11" s="81"/>
      <c r="J11" s="81"/>
      <c r="K11" s="92"/>
      <c r="L11" s="93"/>
    </row>
    <row r="12" ht="83" customHeight="1" spans="1:12">
      <c r="A12" s="10">
        <v>8</v>
      </c>
      <c r="B12" s="12" t="s">
        <v>70</v>
      </c>
      <c r="C12" s="12" t="s">
        <v>71</v>
      </c>
      <c r="D12" s="12" t="s">
        <v>116</v>
      </c>
      <c r="E12" s="13" t="s">
        <v>66</v>
      </c>
      <c r="F12" s="13">
        <v>122.4</v>
      </c>
      <c r="G12" s="81"/>
      <c r="H12" s="81"/>
      <c r="I12" s="81"/>
      <c r="J12" s="81"/>
      <c r="K12" s="92"/>
      <c r="L12" s="93"/>
    </row>
    <row r="13" ht="126" customHeight="1" spans="1:12">
      <c r="A13" s="10">
        <v>9</v>
      </c>
      <c r="B13" s="12" t="s">
        <v>73</v>
      </c>
      <c r="C13" s="12" t="s">
        <v>74</v>
      </c>
      <c r="D13" s="12" t="s">
        <v>75</v>
      </c>
      <c r="E13" s="13" t="s">
        <v>66</v>
      </c>
      <c r="F13" s="13">
        <v>102</v>
      </c>
      <c r="G13" s="81"/>
      <c r="H13" s="81"/>
      <c r="I13" s="81"/>
      <c r="J13" s="81"/>
      <c r="K13" s="92"/>
      <c r="L13" s="93"/>
    </row>
    <row r="14" ht="66" customHeight="1" spans="1:12">
      <c r="A14" s="10">
        <v>10</v>
      </c>
      <c r="B14" s="12" t="s">
        <v>76</v>
      </c>
      <c r="C14" s="12" t="s">
        <v>77</v>
      </c>
      <c r="D14" s="12" t="s">
        <v>78</v>
      </c>
      <c r="E14" s="13" t="s">
        <v>79</v>
      </c>
      <c r="F14" s="13">
        <v>4</v>
      </c>
      <c r="G14" s="81"/>
      <c r="H14" s="81"/>
      <c r="I14" s="81"/>
      <c r="J14" s="81"/>
      <c r="K14" s="92"/>
      <c r="L14" s="93"/>
    </row>
    <row r="15" ht="66" customHeight="1" spans="1:12">
      <c r="A15" s="10">
        <v>11</v>
      </c>
      <c r="B15" s="12" t="s">
        <v>80</v>
      </c>
      <c r="C15" s="12" t="s">
        <v>81</v>
      </c>
      <c r="D15" s="12" t="s">
        <v>82</v>
      </c>
      <c r="E15" s="13" t="s">
        <v>79</v>
      </c>
      <c r="F15" s="13">
        <v>14</v>
      </c>
      <c r="G15" s="81"/>
      <c r="H15" s="81"/>
      <c r="I15" s="81"/>
      <c r="J15" s="81"/>
      <c r="K15" s="92"/>
      <c r="L15" s="93"/>
    </row>
    <row r="16" ht="60" customHeight="1" spans="1:12">
      <c r="A16" s="10">
        <v>12</v>
      </c>
      <c r="B16" s="12" t="s">
        <v>86</v>
      </c>
      <c r="C16" s="12" t="s">
        <v>87</v>
      </c>
      <c r="D16" s="12" t="s">
        <v>88</v>
      </c>
      <c r="E16" s="13" t="s">
        <v>45</v>
      </c>
      <c r="F16" s="13">
        <v>713.88</v>
      </c>
      <c r="G16" s="81"/>
      <c r="H16" s="81"/>
      <c r="I16" s="81"/>
      <c r="J16" s="81"/>
      <c r="K16" s="92"/>
      <c r="L16" s="93"/>
    </row>
    <row r="17" ht="39" customHeight="1" spans="1:12">
      <c r="A17" s="10">
        <v>13</v>
      </c>
      <c r="B17" s="12" t="s">
        <v>89</v>
      </c>
      <c r="C17" s="12" t="s">
        <v>90</v>
      </c>
      <c r="D17" s="12" t="s">
        <v>91</v>
      </c>
      <c r="E17" s="13" t="s">
        <v>45</v>
      </c>
      <c r="F17" s="13">
        <v>70.16</v>
      </c>
      <c r="G17" s="81"/>
      <c r="H17" s="81"/>
      <c r="I17" s="81"/>
      <c r="J17" s="81"/>
      <c r="K17" s="92"/>
      <c r="L17" s="93"/>
    </row>
    <row r="18" ht="39" customHeight="1" spans="1:12">
      <c r="A18" s="10">
        <v>14</v>
      </c>
      <c r="B18" s="12" t="s">
        <v>92</v>
      </c>
      <c r="C18" s="12" t="s">
        <v>93</v>
      </c>
      <c r="D18" s="12" t="s">
        <v>94</v>
      </c>
      <c r="E18" s="13" t="s">
        <v>95</v>
      </c>
      <c r="F18" s="13">
        <v>2</v>
      </c>
      <c r="G18" s="81"/>
      <c r="H18" s="81"/>
      <c r="I18" s="81"/>
      <c r="J18" s="81"/>
      <c r="K18" s="92"/>
      <c r="L18" s="93"/>
    </row>
    <row r="19" ht="39" customHeight="1" spans="1:12">
      <c r="A19" s="10">
        <v>15</v>
      </c>
      <c r="B19" s="82" t="s">
        <v>96</v>
      </c>
      <c r="C19" s="82" t="s">
        <v>97</v>
      </c>
      <c r="D19" s="82" t="s">
        <v>98</v>
      </c>
      <c r="E19" s="83" t="s">
        <v>45</v>
      </c>
      <c r="F19" s="83">
        <v>101.76</v>
      </c>
      <c r="G19" s="84"/>
      <c r="H19" s="84"/>
      <c r="I19" s="84"/>
      <c r="J19" s="84"/>
      <c r="K19" s="94"/>
      <c r="L19" s="95"/>
    </row>
    <row r="20" customFormat="1" ht="36" customHeight="1" spans="1:12">
      <c r="A20" s="85"/>
      <c r="B20" s="86" t="s">
        <v>99</v>
      </c>
      <c r="C20" s="86"/>
      <c r="D20" s="86"/>
      <c r="E20" s="86"/>
      <c r="F20" s="86"/>
      <c r="G20" s="86"/>
      <c r="H20" s="86"/>
      <c r="I20" s="86"/>
      <c r="J20" s="86"/>
      <c r="K20" s="96"/>
      <c r="L20" s="96"/>
    </row>
    <row r="21" customFormat="1" ht="36" customHeight="1" spans="1:12">
      <c r="A21" s="87"/>
      <c r="B21" s="88" t="s">
        <v>100</v>
      </c>
      <c r="C21" s="88"/>
      <c r="D21" s="88"/>
      <c r="E21" s="88"/>
      <c r="F21" s="88"/>
      <c r="G21" s="88"/>
      <c r="H21" s="88"/>
      <c r="I21" s="88"/>
      <c r="J21" s="88"/>
      <c r="K21" s="96"/>
      <c r="L21" s="96"/>
    </row>
    <row r="22" customFormat="1" ht="36" customHeight="1" spans="1:12">
      <c r="A22" s="87"/>
      <c r="B22" s="89" t="s">
        <v>101</v>
      </c>
      <c r="C22" s="89"/>
      <c r="D22" s="89"/>
      <c r="E22" s="89"/>
      <c r="F22" s="89"/>
      <c r="G22" s="89"/>
      <c r="H22" s="89"/>
      <c r="I22" s="89"/>
      <c r="J22" s="89"/>
      <c r="K22" s="96"/>
      <c r="L22" s="96"/>
    </row>
  </sheetData>
  <mergeCells count="15">
    <mergeCell ref="A1:L1"/>
    <mergeCell ref="A2:E2"/>
    <mergeCell ref="F2:K2"/>
    <mergeCell ref="G3:J3"/>
    <mergeCell ref="B20:J20"/>
    <mergeCell ref="B21:J21"/>
    <mergeCell ref="B22:J22"/>
    <mergeCell ref="A3:A4"/>
    <mergeCell ref="B3:B4"/>
    <mergeCell ref="C3:C4"/>
    <mergeCell ref="D3:D4"/>
    <mergeCell ref="E3:E4"/>
    <mergeCell ref="F3:F4"/>
    <mergeCell ref="K3:K4"/>
    <mergeCell ref="L3:L4"/>
  </mergeCells>
  <printOptions horizontalCentered="1"/>
  <pageMargins left="0.19975" right="0.19975" top="0.59375" bottom="0" header="0.59375" footer="0"/>
  <pageSetup paperSize="9" scale="58" orientation="portrait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theme="5" tint="0.4"/>
  </sheetPr>
  <dimension ref="A1:Q465"/>
  <sheetViews>
    <sheetView view="pageBreakPreview" zoomScaleNormal="85" workbookViewId="0">
      <selection activeCell="Y196" sqref="Y196"/>
    </sheetView>
  </sheetViews>
  <sheetFormatPr defaultColWidth="9.16190476190476" defaultRowHeight="20.1" customHeight="1"/>
  <cols>
    <col min="1" max="1" width="10.1619047619048" style="15" customWidth="1"/>
    <col min="2" max="2" width="20.1619047619048" style="15" customWidth="1"/>
    <col min="3" max="3" width="32.1047619047619" style="15" customWidth="1"/>
    <col min="4" max="4" width="9" style="15" customWidth="1"/>
    <col min="5" max="5" width="10.6666666666667" style="15" customWidth="1"/>
    <col min="6" max="6" width="12.1619047619048" style="15" customWidth="1"/>
    <col min="7" max="7" width="14.6666666666667" style="15" customWidth="1"/>
    <col min="8" max="8" width="13" style="15" customWidth="1"/>
    <col min="9" max="10" width="9.16190476190476" style="15" hidden="1" customWidth="1"/>
    <col min="11" max="11" width="15.5047619047619" style="15" hidden="1" customWidth="1"/>
    <col min="12" max="12" width="9.16190476190476" style="15" hidden="1" customWidth="1"/>
    <col min="13" max="13" width="8.33333333333333" style="15" hidden="1" customWidth="1"/>
    <col min="14" max="14" width="9.16190476190476" style="15" hidden="1" customWidth="1"/>
    <col min="15" max="15" width="11.3333333333333" style="15" hidden="1" customWidth="1"/>
    <col min="16" max="21" width="9.16190476190476" style="15" hidden="1" customWidth="1"/>
    <col min="22" max="16384" width="9.16190476190476" style="15"/>
  </cols>
  <sheetData>
    <row r="1" s="15" customFormat="1" ht="28.5" customHeight="1" spans="1:8">
      <c r="A1" s="16" t="s">
        <v>117</v>
      </c>
      <c r="B1" s="16"/>
      <c r="C1" s="16"/>
      <c r="D1" s="16"/>
      <c r="E1" s="16"/>
      <c r="F1" s="16"/>
      <c r="G1" s="16"/>
      <c r="H1" s="16"/>
    </row>
    <row r="2" s="15" customFormat="1" customHeight="1" spans="1:8">
      <c r="A2" s="17" t="s">
        <v>118</v>
      </c>
      <c r="B2" s="18"/>
      <c r="C2" s="19"/>
      <c r="D2" s="18"/>
      <c r="E2" s="20"/>
      <c r="F2" s="18"/>
      <c r="G2" s="20"/>
      <c r="H2" s="18"/>
    </row>
    <row r="3" s="15" customFormat="1" ht="27.75" customHeight="1" spans="1:8">
      <c r="A3" s="21" t="s">
        <v>14</v>
      </c>
      <c r="B3" s="22" t="s">
        <v>31</v>
      </c>
      <c r="C3" s="22" t="s">
        <v>119</v>
      </c>
      <c r="D3" s="22" t="s">
        <v>120</v>
      </c>
      <c r="E3" s="23" t="s">
        <v>121</v>
      </c>
      <c r="F3" s="22" t="s">
        <v>122</v>
      </c>
      <c r="G3" s="23" t="s">
        <v>123</v>
      </c>
      <c r="H3" s="24" t="s">
        <v>124</v>
      </c>
    </row>
    <row r="4" s="15" customFormat="1" customHeight="1" spans="1:8">
      <c r="A4" s="25" t="s">
        <v>125</v>
      </c>
      <c r="B4" s="26" t="s">
        <v>126</v>
      </c>
      <c r="C4" s="27"/>
      <c r="D4" s="27"/>
      <c r="E4" s="28"/>
      <c r="F4" s="29"/>
      <c r="G4" s="28"/>
      <c r="H4" s="30"/>
    </row>
    <row r="5" s="15" customFormat="1" customHeight="1" spans="1:8">
      <c r="A5" s="31">
        <v>1</v>
      </c>
      <c r="B5" s="32" t="s">
        <v>127</v>
      </c>
      <c r="C5" s="33" t="s">
        <v>128</v>
      </c>
      <c r="D5" s="33" t="s">
        <v>129</v>
      </c>
      <c r="E5" s="34"/>
      <c r="F5" s="35"/>
      <c r="G5" s="34">
        <f t="shared" ref="G5:G9" si="0">E5*F5</f>
        <v>0</v>
      </c>
      <c r="H5" s="36"/>
    </row>
    <row r="6" s="15" customFormat="1" customHeight="1" spans="1:8">
      <c r="A6" s="31">
        <v>2</v>
      </c>
      <c r="B6" s="32" t="s">
        <v>130</v>
      </c>
      <c r="C6" s="33" t="s">
        <v>131</v>
      </c>
      <c r="D6" s="33" t="s">
        <v>132</v>
      </c>
      <c r="E6" s="34"/>
      <c r="F6" s="35"/>
      <c r="G6" s="34">
        <f t="shared" si="0"/>
        <v>0</v>
      </c>
      <c r="H6" s="36"/>
    </row>
    <row r="7" s="15" customFormat="1" customHeight="1" spans="1:8">
      <c r="A7" s="25"/>
      <c r="B7" s="26" t="s">
        <v>133</v>
      </c>
      <c r="C7" s="33"/>
      <c r="D7" s="33"/>
      <c r="E7" s="34"/>
      <c r="F7" s="33"/>
      <c r="G7" s="28">
        <f>SUM(G5:G6)</f>
        <v>0</v>
      </c>
      <c r="H7" s="36"/>
    </row>
    <row r="8" s="15" customFormat="1" customHeight="1" spans="1:8">
      <c r="A8" s="25"/>
      <c r="B8" s="26"/>
      <c r="C8" s="33"/>
      <c r="D8" s="33"/>
      <c r="E8" s="34"/>
      <c r="F8" s="33"/>
      <c r="G8" s="28"/>
      <c r="H8" s="36"/>
    </row>
    <row r="9" s="15" customFormat="1" customHeight="1" spans="1:8">
      <c r="A9" s="25" t="s">
        <v>134</v>
      </c>
      <c r="B9" s="32" t="s">
        <v>135</v>
      </c>
      <c r="C9" s="33"/>
      <c r="D9" s="33" t="s">
        <v>136</v>
      </c>
      <c r="E9" s="28"/>
      <c r="F9" s="27"/>
      <c r="G9" s="34">
        <f t="shared" si="0"/>
        <v>0</v>
      </c>
      <c r="H9" s="30"/>
    </row>
    <row r="10" s="15" customFormat="1" customHeight="1" spans="1:8">
      <c r="A10" s="25"/>
      <c r="B10" s="32"/>
      <c r="C10" s="33"/>
      <c r="D10" s="33"/>
      <c r="E10" s="34"/>
      <c r="F10" s="33"/>
      <c r="G10" s="28"/>
      <c r="H10" s="36"/>
    </row>
    <row r="11" s="15" customFormat="1" customHeight="1" spans="1:8">
      <c r="A11" s="25" t="s">
        <v>137</v>
      </c>
      <c r="B11" s="32" t="s">
        <v>138</v>
      </c>
      <c r="C11" s="33"/>
      <c r="D11" s="33" t="s">
        <v>136</v>
      </c>
      <c r="E11" s="28"/>
      <c r="F11" s="27"/>
      <c r="G11" s="34">
        <f t="shared" ref="G11:G17" si="1">E11*F11</f>
        <v>0</v>
      </c>
      <c r="H11" s="30"/>
    </row>
    <row r="12" s="15" customFormat="1" customHeight="1" spans="1:8">
      <c r="A12" s="25"/>
      <c r="B12" s="26"/>
      <c r="C12" s="33"/>
      <c r="D12" s="33"/>
      <c r="E12" s="34"/>
      <c r="F12" s="33"/>
      <c r="G12" s="28"/>
      <c r="H12" s="36"/>
    </row>
    <row r="13" s="15" customFormat="1" customHeight="1" spans="1:8">
      <c r="A13" s="31" t="s">
        <v>139</v>
      </c>
      <c r="B13" s="32" t="s">
        <v>140</v>
      </c>
      <c r="C13" s="33"/>
      <c r="D13" s="33" t="s">
        <v>132</v>
      </c>
      <c r="E13" s="34"/>
      <c r="F13" s="35"/>
      <c r="G13" s="34">
        <f t="shared" si="1"/>
        <v>0</v>
      </c>
      <c r="H13" s="36"/>
    </row>
    <row r="14" s="15" customFormat="1" customHeight="1" spans="1:8">
      <c r="A14" s="31" t="s">
        <v>141</v>
      </c>
      <c r="B14" s="32" t="s">
        <v>142</v>
      </c>
      <c r="C14" s="33"/>
      <c r="D14" s="33" t="s">
        <v>132</v>
      </c>
      <c r="E14" s="34"/>
      <c r="F14" s="35"/>
      <c r="G14" s="34">
        <f t="shared" si="1"/>
        <v>0</v>
      </c>
      <c r="H14" s="36"/>
    </row>
    <row r="15" s="15" customFormat="1" customHeight="1" spans="1:8">
      <c r="A15" s="31" t="s">
        <v>143</v>
      </c>
      <c r="B15" s="32" t="s">
        <v>144</v>
      </c>
      <c r="C15" s="33"/>
      <c r="D15" s="33" t="s">
        <v>132</v>
      </c>
      <c r="E15" s="34"/>
      <c r="F15" s="35"/>
      <c r="G15" s="34">
        <f t="shared" si="1"/>
        <v>0</v>
      </c>
      <c r="H15" s="36"/>
    </row>
    <row r="16" s="15" customFormat="1" customHeight="1" spans="1:8">
      <c r="A16" s="31" t="s">
        <v>145</v>
      </c>
      <c r="B16" s="32" t="s">
        <v>146</v>
      </c>
      <c r="C16" s="33"/>
      <c r="D16" s="33" t="s">
        <v>132</v>
      </c>
      <c r="E16" s="34"/>
      <c r="F16" s="35"/>
      <c r="G16" s="34">
        <f t="shared" si="1"/>
        <v>0</v>
      </c>
      <c r="H16" s="36"/>
    </row>
    <row r="17" s="15" customFormat="1" customHeight="1" spans="1:8">
      <c r="A17" s="31" t="s">
        <v>147</v>
      </c>
      <c r="B17" s="32" t="s">
        <v>148</v>
      </c>
      <c r="C17" s="33"/>
      <c r="D17" s="33" t="s">
        <v>132</v>
      </c>
      <c r="E17" s="34"/>
      <c r="F17" s="35"/>
      <c r="G17" s="34">
        <f t="shared" si="1"/>
        <v>0</v>
      </c>
      <c r="H17" s="36"/>
    </row>
    <row r="18" s="15" customFormat="1" ht="27.75" customHeight="1" spans="1:8">
      <c r="A18" s="25" t="s">
        <v>149</v>
      </c>
      <c r="B18" s="26" t="s">
        <v>150</v>
      </c>
      <c r="C18" s="33"/>
      <c r="D18" s="33"/>
      <c r="E18" s="34"/>
      <c r="F18" s="33"/>
      <c r="G18" s="28">
        <f>SUM(G13:G17)+G7+G9+G11</f>
        <v>0</v>
      </c>
      <c r="H18" s="36"/>
    </row>
    <row r="19" s="15" customFormat="1" customHeight="1" spans="1:8">
      <c r="A19" s="25"/>
      <c r="B19" s="26"/>
      <c r="C19" s="33"/>
      <c r="D19" s="33"/>
      <c r="E19" s="34"/>
      <c r="F19" s="33"/>
      <c r="G19" s="28"/>
      <c r="H19" s="36"/>
    </row>
    <row r="20" s="15" customFormat="1" customHeight="1" spans="1:8">
      <c r="A20" s="31" t="s">
        <v>151</v>
      </c>
      <c r="B20" s="32" t="s">
        <v>152</v>
      </c>
      <c r="C20" s="37"/>
      <c r="D20" s="33"/>
      <c r="E20" s="34"/>
      <c r="F20" s="33"/>
      <c r="G20" s="34">
        <f>G18*C20</f>
        <v>0</v>
      </c>
      <c r="H20" s="36"/>
    </row>
    <row r="21" s="15" customFormat="1" customHeight="1" spans="1:8">
      <c r="A21" s="31" t="s">
        <v>153</v>
      </c>
      <c r="B21" s="32" t="s">
        <v>154</v>
      </c>
      <c r="C21" s="37"/>
      <c r="D21" s="33"/>
      <c r="E21" s="34"/>
      <c r="F21" s="33"/>
      <c r="G21" s="34">
        <f>SUM(G18:G20)*C21</f>
        <v>0</v>
      </c>
      <c r="H21" s="36"/>
    </row>
    <row r="22" s="15" customFormat="1" customHeight="1" spans="1:8">
      <c r="A22" s="31"/>
      <c r="B22" s="32"/>
      <c r="C22" s="37"/>
      <c r="D22" s="33"/>
      <c r="E22" s="34"/>
      <c r="F22" s="38"/>
      <c r="G22" s="34"/>
      <c r="H22" s="36"/>
    </row>
    <row r="23" s="15" customFormat="1" customHeight="1" spans="1:8">
      <c r="A23" s="25" t="s">
        <v>155</v>
      </c>
      <c r="B23" s="26" t="s">
        <v>156</v>
      </c>
      <c r="C23" s="33"/>
      <c r="D23" s="33" t="s">
        <v>132</v>
      </c>
      <c r="E23" s="34"/>
      <c r="F23" s="33"/>
      <c r="G23" s="28">
        <f>SUM(G18:G22)</f>
        <v>0</v>
      </c>
      <c r="H23" s="36"/>
    </row>
    <row r="24" s="15" customFormat="1" customHeight="1" spans="1:8">
      <c r="A24" s="39" t="s">
        <v>157</v>
      </c>
      <c r="B24" s="40" t="s">
        <v>158</v>
      </c>
      <c r="C24" s="41"/>
      <c r="D24" s="33" t="s">
        <v>132</v>
      </c>
      <c r="E24" s="42"/>
      <c r="F24" s="41"/>
      <c r="G24" s="43">
        <f>G23*C24</f>
        <v>0</v>
      </c>
      <c r="H24" s="44"/>
    </row>
    <row r="25" s="15" customFormat="1" customHeight="1" spans="1:8">
      <c r="A25" s="45"/>
      <c r="B25" s="46"/>
      <c r="C25" s="47"/>
      <c r="D25" s="48"/>
      <c r="E25" s="49"/>
      <c r="F25" s="50"/>
      <c r="G25" s="51"/>
      <c r="H25" s="52"/>
    </row>
    <row r="26" s="15" customFormat="1" customHeight="1" spans="1:8">
      <c r="A26" s="53"/>
      <c r="B26" s="54"/>
      <c r="C26" s="55"/>
      <c r="D26" s="56"/>
      <c r="E26" s="57"/>
      <c r="F26" s="18"/>
      <c r="G26" s="20"/>
      <c r="H26" s="18"/>
    </row>
    <row r="27" s="15" customFormat="1" ht="17.25" customHeight="1" spans="1:8">
      <c r="A27" s="16" t="s">
        <v>159</v>
      </c>
      <c r="B27" s="16"/>
      <c r="C27" s="16"/>
      <c r="D27" s="16"/>
      <c r="E27" s="16"/>
      <c r="F27" s="16"/>
      <c r="G27" s="16"/>
      <c r="H27" s="16"/>
    </row>
    <row r="28" s="15" customFormat="1" ht="24" customHeight="1" spans="1:8">
      <c r="A28" s="17" t="s">
        <v>118</v>
      </c>
      <c r="B28" s="18"/>
      <c r="C28" s="19"/>
      <c r="D28" s="18"/>
      <c r="E28" s="20"/>
      <c r="F28" s="18"/>
      <c r="G28" s="20"/>
      <c r="H28" s="18"/>
    </row>
    <row r="29" s="15" customFormat="1" ht="30" customHeight="1" spans="1:8">
      <c r="A29" s="21" t="s">
        <v>14</v>
      </c>
      <c r="B29" s="22" t="s">
        <v>31</v>
      </c>
      <c r="C29" s="22" t="s">
        <v>119</v>
      </c>
      <c r="D29" s="22" t="s">
        <v>120</v>
      </c>
      <c r="E29" s="23" t="s">
        <v>121</v>
      </c>
      <c r="F29" s="22" t="s">
        <v>122</v>
      </c>
      <c r="G29" s="23" t="s">
        <v>123</v>
      </c>
      <c r="H29" s="24" t="s">
        <v>124</v>
      </c>
    </row>
    <row r="30" s="15" customFormat="1" ht="17.25" customHeight="1" spans="1:8">
      <c r="A30" s="25" t="s">
        <v>125</v>
      </c>
      <c r="B30" s="26" t="s">
        <v>126</v>
      </c>
      <c r="C30" s="27"/>
      <c r="D30" s="27"/>
      <c r="E30" s="28"/>
      <c r="F30" s="29"/>
      <c r="G30" s="28"/>
      <c r="H30" s="30"/>
    </row>
    <row r="31" s="15" customFormat="1" ht="17.25" customHeight="1" spans="1:8">
      <c r="A31" s="31">
        <v>1</v>
      </c>
      <c r="B31" s="32" t="s">
        <v>127</v>
      </c>
      <c r="C31" s="33" t="s">
        <v>128</v>
      </c>
      <c r="D31" s="33" t="s">
        <v>129</v>
      </c>
      <c r="E31" s="34"/>
      <c r="F31" s="35"/>
      <c r="G31" s="34">
        <f t="shared" ref="G31:G35" si="2">E31*F31</f>
        <v>0</v>
      </c>
      <c r="H31" s="36"/>
    </row>
    <row r="32" s="15" customFormat="1" ht="17.25" customHeight="1" spans="1:8">
      <c r="A32" s="31">
        <v>2</v>
      </c>
      <c r="B32" s="32" t="s">
        <v>130</v>
      </c>
      <c r="C32" s="33" t="s">
        <v>131</v>
      </c>
      <c r="D32" s="33" t="s">
        <v>132</v>
      </c>
      <c r="E32" s="34"/>
      <c r="F32" s="35"/>
      <c r="G32" s="34">
        <f t="shared" si="2"/>
        <v>0</v>
      </c>
      <c r="H32" s="36"/>
    </row>
    <row r="33" s="15" customFormat="1" ht="17.25" customHeight="1" spans="1:8">
      <c r="A33" s="25"/>
      <c r="B33" s="26" t="s">
        <v>133</v>
      </c>
      <c r="C33" s="33"/>
      <c r="D33" s="33"/>
      <c r="E33" s="34"/>
      <c r="F33" s="33"/>
      <c r="G33" s="28">
        <f>SUM(G31:G32)</f>
        <v>0</v>
      </c>
      <c r="H33" s="36"/>
    </row>
    <row r="34" s="15" customFormat="1" ht="17.25" customHeight="1" spans="1:8">
      <c r="A34" s="25"/>
      <c r="B34" s="26"/>
      <c r="C34" s="33"/>
      <c r="D34" s="33"/>
      <c r="E34" s="34"/>
      <c r="F34" s="33"/>
      <c r="G34" s="28"/>
      <c r="H34" s="36"/>
    </row>
    <row r="35" s="15" customFormat="1" ht="17.25" customHeight="1" spans="1:8">
      <c r="A35" s="25" t="s">
        <v>134</v>
      </c>
      <c r="B35" s="32" t="s">
        <v>135</v>
      </c>
      <c r="C35" s="33"/>
      <c r="D35" s="33" t="s">
        <v>136</v>
      </c>
      <c r="E35" s="28"/>
      <c r="F35" s="27"/>
      <c r="G35" s="34">
        <f t="shared" si="2"/>
        <v>0</v>
      </c>
      <c r="H35" s="30"/>
    </row>
    <row r="36" s="15" customFormat="1" ht="17.25" customHeight="1" spans="1:8">
      <c r="A36" s="25"/>
      <c r="B36" s="32"/>
      <c r="C36" s="33"/>
      <c r="D36" s="33"/>
      <c r="E36" s="34"/>
      <c r="F36" s="33"/>
      <c r="G36" s="28"/>
      <c r="H36" s="36"/>
    </row>
    <row r="37" s="15" customFormat="1" ht="17.25" customHeight="1" spans="1:8">
      <c r="A37" s="25" t="s">
        <v>137</v>
      </c>
      <c r="B37" s="32" t="s">
        <v>138</v>
      </c>
      <c r="C37" s="33"/>
      <c r="D37" s="33" t="s">
        <v>136</v>
      </c>
      <c r="E37" s="28"/>
      <c r="F37" s="27"/>
      <c r="G37" s="34">
        <f t="shared" ref="G37:G43" si="3">E37*F37</f>
        <v>0</v>
      </c>
      <c r="H37" s="30"/>
    </row>
    <row r="38" s="15" customFormat="1" ht="17.25" customHeight="1" spans="1:8">
      <c r="A38" s="25"/>
      <c r="B38" s="26"/>
      <c r="C38" s="33"/>
      <c r="D38" s="33"/>
      <c r="E38" s="34"/>
      <c r="F38" s="33"/>
      <c r="G38" s="28"/>
      <c r="H38" s="36"/>
    </row>
    <row r="39" s="15" customFormat="1" ht="17.25" customHeight="1" spans="1:8">
      <c r="A39" s="31" t="s">
        <v>139</v>
      </c>
      <c r="B39" s="32" t="s">
        <v>140</v>
      </c>
      <c r="C39" s="33"/>
      <c r="D39" s="33" t="s">
        <v>132</v>
      </c>
      <c r="E39" s="34"/>
      <c r="F39" s="35"/>
      <c r="G39" s="34">
        <f t="shared" si="3"/>
        <v>0</v>
      </c>
      <c r="H39" s="36"/>
    </row>
    <row r="40" s="15" customFormat="1" ht="17.25" customHeight="1" spans="1:8">
      <c r="A40" s="31" t="s">
        <v>141</v>
      </c>
      <c r="B40" s="32" t="s">
        <v>142</v>
      </c>
      <c r="C40" s="33"/>
      <c r="D40" s="33" t="s">
        <v>132</v>
      </c>
      <c r="E40" s="34"/>
      <c r="F40" s="35"/>
      <c r="G40" s="34">
        <f t="shared" si="3"/>
        <v>0</v>
      </c>
      <c r="H40" s="36"/>
    </row>
    <row r="41" s="15" customFormat="1" ht="17.25" customHeight="1" spans="1:8">
      <c r="A41" s="31" t="s">
        <v>143</v>
      </c>
      <c r="B41" s="32" t="s">
        <v>144</v>
      </c>
      <c r="C41" s="33"/>
      <c r="D41" s="33" t="s">
        <v>132</v>
      </c>
      <c r="E41" s="34"/>
      <c r="F41" s="35"/>
      <c r="G41" s="34">
        <f t="shared" si="3"/>
        <v>0</v>
      </c>
      <c r="H41" s="36"/>
    </row>
    <row r="42" s="15" customFormat="1" ht="17.25" customHeight="1" spans="1:8">
      <c r="A42" s="31" t="s">
        <v>145</v>
      </c>
      <c r="B42" s="32" t="s">
        <v>146</v>
      </c>
      <c r="C42" s="33"/>
      <c r="D42" s="33" t="s">
        <v>132</v>
      </c>
      <c r="E42" s="34"/>
      <c r="F42" s="35"/>
      <c r="G42" s="34">
        <f t="shared" si="3"/>
        <v>0</v>
      </c>
      <c r="H42" s="36"/>
    </row>
    <row r="43" s="15" customFormat="1" ht="17.25" customHeight="1" spans="1:8">
      <c r="A43" s="31" t="s">
        <v>147</v>
      </c>
      <c r="B43" s="32" t="s">
        <v>148</v>
      </c>
      <c r="C43" s="33"/>
      <c r="D43" s="33" t="s">
        <v>132</v>
      </c>
      <c r="E43" s="34"/>
      <c r="F43" s="35"/>
      <c r="G43" s="34">
        <f t="shared" si="3"/>
        <v>0</v>
      </c>
      <c r="H43" s="36"/>
    </row>
    <row r="44" s="15" customFormat="1" ht="28" customHeight="1" spans="1:8">
      <c r="A44" s="25" t="s">
        <v>149</v>
      </c>
      <c r="B44" s="26" t="s">
        <v>150</v>
      </c>
      <c r="C44" s="33"/>
      <c r="D44" s="33"/>
      <c r="E44" s="34"/>
      <c r="F44" s="33"/>
      <c r="G44" s="28">
        <f>SUM(G39:G43)+G33+G35+G37</f>
        <v>0</v>
      </c>
      <c r="H44" s="36"/>
    </row>
    <row r="45" s="15" customFormat="1" ht="17.25" customHeight="1" spans="1:8">
      <c r="A45" s="25"/>
      <c r="B45" s="26"/>
      <c r="C45" s="33"/>
      <c r="D45" s="33"/>
      <c r="E45" s="34"/>
      <c r="F45" s="33"/>
      <c r="G45" s="28"/>
      <c r="H45" s="36"/>
    </row>
    <row r="46" s="15" customFormat="1" ht="17.25" customHeight="1" spans="1:8">
      <c r="A46" s="31" t="s">
        <v>151</v>
      </c>
      <c r="B46" s="32" t="s">
        <v>152</v>
      </c>
      <c r="C46" s="37"/>
      <c r="D46" s="33"/>
      <c r="E46" s="34"/>
      <c r="F46" s="33"/>
      <c r="G46" s="34">
        <f>G44*C46</f>
        <v>0</v>
      </c>
      <c r="H46" s="36"/>
    </row>
    <row r="47" s="15" customFormat="1" ht="17.25" customHeight="1" spans="1:8">
      <c r="A47" s="31" t="s">
        <v>153</v>
      </c>
      <c r="B47" s="32" t="s">
        <v>154</v>
      </c>
      <c r="C47" s="37"/>
      <c r="D47" s="33"/>
      <c r="E47" s="34"/>
      <c r="F47" s="33"/>
      <c r="G47" s="34">
        <f>SUM(G44:G46)*C47</f>
        <v>0</v>
      </c>
      <c r="H47" s="36"/>
    </row>
    <row r="48" s="15" customFormat="1" ht="17.25" customHeight="1" spans="1:8">
      <c r="A48" s="31"/>
      <c r="B48" s="32"/>
      <c r="C48" s="37"/>
      <c r="D48" s="33"/>
      <c r="E48" s="34"/>
      <c r="F48" s="38"/>
      <c r="G48" s="34"/>
      <c r="H48" s="36"/>
    </row>
    <row r="49" s="15" customFormat="1" ht="17.25" customHeight="1" spans="1:8">
      <c r="A49" s="25" t="s">
        <v>155</v>
      </c>
      <c r="B49" s="26" t="s">
        <v>156</v>
      </c>
      <c r="C49" s="33"/>
      <c r="D49" s="33" t="s">
        <v>132</v>
      </c>
      <c r="E49" s="34"/>
      <c r="F49" s="33"/>
      <c r="G49" s="28">
        <f>SUM(G44:G48)</f>
        <v>0</v>
      </c>
      <c r="H49" s="36"/>
    </row>
    <row r="50" customHeight="1" spans="1:8">
      <c r="A50" s="39" t="s">
        <v>157</v>
      </c>
      <c r="B50" s="40" t="s">
        <v>158</v>
      </c>
      <c r="C50" s="41"/>
      <c r="D50" s="33" t="s">
        <v>132</v>
      </c>
      <c r="E50" s="42"/>
      <c r="F50" s="41"/>
      <c r="G50" s="43">
        <f>G49*C50</f>
        <v>0</v>
      </c>
      <c r="H50" s="44"/>
    </row>
    <row r="51" customHeight="1" spans="1:8">
      <c r="A51" s="45"/>
      <c r="B51" s="46"/>
      <c r="C51" s="47"/>
      <c r="D51" s="48"/>
      <c r="E51" s="49"/>
      <c r="F51" s="50"/>
      <c r="G51" s="51"/>
      <c r="H51" s="52"/>
    </row>
    <row r="52" customHeight="1" spans="1:8">
      <c r="A52" s="53"/>
      <c r="B52" s="54"/>
      <c r="C52" s="55"/>
      <c r="D52" s="56"/>
      <c r="E52" s="57"/>
      <c r="F52" s="18"/>
      <c r="G52" s="20"/>
      <c r="H52" s="18"/>
    </row>
    <row r="53" ht="28.5" customHeight="1" spans="1:8">
      <c r="A53" s="16" t="s">
        <v>160</v>
      </c>
      <c r="B53" s="16"/>
      <c r="C53" s="16"/>
      <c r="D53" s="16"/>
      <c r="E53" s="16"/>
      <c r="F53" s="16"/>
      <c r="G53" s="16"/>
      <c r="H53" s="16"/>
    </row>
    <row r="54" customHeight="1" spans="1:8">
      <c r="A54" s="17" t="s">
        <v>118</v>
      </c>
      <c r="B54" s="18"/>
      <c r="C54" s="19"/>
      <c r="D54" s="18"/>
      <c r="E54" s="20"/>
      <c r="F54" s="18"/>
      <c r="G54" s="20"/>
      <c r="H54" s="18"/>
    </row>
    <row r="55" ht="27.75" customHeight="1" spans="1:8">
      <c r="A55" s="21" t="s">
        <v>14</v>
      </c>
      <c r="B55" s="22" t="s">
        <v>31</v>
      </c>
      <c r="C55" s="22" t="s">
        <v>119</v>
      </c>
      <c r="D55" s="22" t="s">
        <v>120</v>
      </c>
      <c r="E55" s="23" t="s">
        <v>121</v>
      </c>
      <c r="F55" s="22" t="s">
        <v>122</v>
      </c>
      <c r="G55" s="23" t="s">
        <v>123</v>
      </c>
      <c r="H55" s="24" t="s">
        <v>124</v>
      </c>
    </row>
    <row r="56" customHeight="1" spans="1:8">
      <c r="A56" s="25" t="s">
        <v>125</v>
      </c>
      <c r="B56" s="26" t="s">
        <v>126</v>
      </c>
      <c r="C56" s="27"/>
      <c r="D56" s="27"/>
      <c r="E56" s="28"/>
      <c r="F56" s="29"/>
      <c r="G56" s="28"/>
      <c r="H56" s="30"/>
    </row>
    <row r="57" customHeight="1" spans="1:8">
      <c r="A57" s="31">
        <v>1</v>
      </c>
      <c r="B57" s="32" t="s">
        <v>127</v>
      </c>
      <c r="C57" s="33" t="s">
        <v>128</v>
      </c>
      <c r="D57" s="33" t="s">
        <v>129</v>
      </c>
      <c r="E57" s="34"/>
      <c r="F57" s="35"/>
      <c r="G57" s="34">
        <f t="shared" ref="G57:G61" si="4">E57*F57</f>
        <v>0</v>
      </c>
      <c r="H57" s="36"/>
    </row>
    <row r="58" customHeight="1" spans="1:8">
      <c r="A58" s="31">
        <v>2</v>
      </c>
      <c r="B58" s="32" t="s">
        <v>130</v>
      </c>
      <c r="C58" s="33" t="s">
        <v>161</v>
      </c>
      <c r="D58" s="33" t="s">
        <v>132</v>
      </c>
      <c r="E58" s="34"/>
      <c r="F58" s="35"/>
      <c r="G58" s="34">
        <f t="shared" si="4"/>
        <v>0</v>
      </c>
      <c r="H58" s="36"/>
    </row>
    <row r="59" customHeight="1" spans="1:8">
      <c r="A59" s="25"/>
      <c r="B59" s="26" t="s">
        <v>133</v>
      </c>
      <c r="C59" s="33"/>
      <c r="D59" s="33"/>
      <c r="E59" s="34"/>
      <c r="F59" s="33"/>
      <c r="G59" s="28">
        <f>SUM(G57:G58)</f>
        <v>0</v>
      </c>
      <c r="H59" s="36"/>
    </row>
    <row r="60" customHeight="1" spans="1:8">
      <c r="A60" s="25"/>
      <c r="B60" s="26"/>
      <c r="C60" s="33"/>
      <c r="D60" s="33"/>
      <c r="E60" s="34"/>
      <c r="F60" s="33"/>
      <c r="G60" s="28"/>
      <c r="H60" s="36"/>
    </row>
    <row r="61" customHeight="1" spans="1:8">
      <c r="A61" s="25" t="s">
        <v>134</v>
      </c>
      <c r="B61" s="32" t="s">
        <v>135</v>
      </c>
      <c r="C61" s="33"/>
      <c r="D61" s="33" t="s">
        <v>136</v>
      </c>
      <c r="E61" s="28"/>
      <c r="F61" s="27"/>
      <c r="G61" s="34">
        <f t="shared" si="4"/>
        <v>0</v>
      </c>
      <c r="H61" s="30"/>
    </row>
    <row r="62" customHeight="1" spans="1:8">
      <c r="A62" s="25"/>
      <c r="B62" s="32"/>
      <c r="C62" s="33"/>
      <c r="D62" s="33"/>
      <c r="E62" s="34"/>
      <c r="F62" s="33"/>
      <c r="G62" s="28"/>
      <c r="H62" s="36"/>
    </row>
    <row r="63" customHeight="1" spans="1:8">
      <c r="A63" s="25" t="s">
        <v>137</v>
      </c>
      <c r="B63" s="32" t="s">
        <v>138</v>
      </c>
      <c r="C63" s="33"/>
      <c r="D63" s="33" t="s">
        <v>136</v>
      </c>
      <c r="E63" s="28"/>
      <c r="F63" s="27"/>
      <c r="G63" s="34">
        <f t="shared" ref="G63:G69" si="5">E63*F63</f>
        <v>0</v>
      </c>
      <c r="H63" s="30"/>
    </row>
    <row r="64" customHeight="1" spans="1:8">
      <c r="A64" s="25"/>
      <c r="B64" s="26"/>
      <c r="C64" s="33"/>
      <c r="D64" s="33"/>
      <c r="E64" s="34"/>
      <c r="F64" s="33"/>
      <c r="G64" s="28"/>
      <c r="H64" s="36"/>
    </row>
    <row r="65" customHeight="1" spans="1:8">
      <c r="A65" s="31" t="s">
        <v>139</v>
      </c>
      <c r="B65" s="32" t="s">
        <v>140</v>
      </c>
      <c r="C65" s="33"/>
      <c r="D65" s="33" t="s">
        <v>132</v>
      </c>
      <c r="E65" s="34"/>
      <c r="F65" s="35"/>
      <c r="G65" s="34">
        <f t="shared" si="5"/>
        <v>0</v>
      </c>
      <c r="H65" s="36"/>
    </row>
    <row r="66" customHeight="1" spans="1:8">
      <c r="A66" s="31" t="s">
        <v>141</v>
      </c>
      <c r="B66" s="32" t="s">
        <v>142</v>
      </c>
      <c r="C66" s="33"/>
      <c r="D66" s="33" t="s">
        <v>132</v>
      </c>
      <c r="E66" s="34"/>
      <c r="F66" s="35"/>
      <c r="G66" s="34">
        <f t="shared" si="5"/>
        <v>0</v>
      </c>
      <c r="H66" s="36"/>
    </row>
    <row r="67" customHeight="1" spans="1:8">
      <c r="A67" s="31" t="s">
        <v>143</v>
      </c>
      <c r="B67" s="32" t="s">
        <v>144</v>
      </c>
      <c r="C67" s="33"/>
      <c r="D67" s="33" t="s">
        <v>132</v>
      </c>
      <c r="E67" s="34"/>
      <c r="F67" s="35"/>
      <c r="G67" s="34">
        <f t="shared" si="5"/>
        <v>0</v>
      </c>
      <c r="H67" s="36"/>
    </row>
    <row r="68" customHeight="1" spans="1:8">
      <c r="A68" s="31" t="s">
        <v>145</v>
      </c>
      <c r="B68" s="32" t="s">
        <v>146</v>
      </c>
      <c r="C68" s="33"/>
      <c r="D68" s="33" t="s">
        <v>132</v>
      </c>
      <c r="E68" s="34"/>
      <c r="F68" s="35"/>
      <c r="G68" s="34">
        <f t="shared" si="5"/>
        <v>0</v>
      </c>
      <c r="H68" s="36"/>
    </row>
    <row r="69" customHeight="1" spans="1:8">
      <c r="A69" s="31" t="s">
        <v>147</v>
      </c>
      <c r="B69" s="32" t="s">
        <v>148</v>
      </c>
      <c r="C69" s="33"/>
      <c r="D69" s="33" t="s">
        <v>132</v>
      </c>
      <c r="E69" s="34"/>
      <c r="F69" s="35"/>
      <c r="G69" s="34">
        <f t="shared" si="5"/>
        <v>0</v>
      </c>
      <c r="H69" s="36"/>
    </row>
    <row r="70" ht="27.75" customHeight="1" spans="1:8">
      <c r="A70" s="25" t="s">
        <v>149</v>
      </c>
      <c r="B70" s="26" t="s">
        <v>150</v>
      </c>
      <c r="C70" s="33"/>
      <c r="D70" s="33"/>
      <c r="E70" s="34"/>
      <c r="F70" s="33"/>
      <c r="G70" s="28">
        <f>SUM(G65:G69)+G59+G61+G63</f>
        <v>0</v>
      </c>
      <c r="H70" s="36"/>
    </row>
    <row r="71" customHeight="1" spans="1:8">
      <c r="A71" s="25"/>
      <c r="B71" s="26"/>
      <c r="C71" s="33"/>
      <c r="D71" s="33"/>
      <c r="E71" s="34"/>
      <c r="F71" s="33"/>
      <c r="G71" s="28"/>
      <c r="H71" s="36"/>
    </row>
    <row r="72" customHeight="1" spans="1:8">
      <c r="A72" s="31" t="s">
        <v>151</v>
      </c>
      <c r="B72" s="32" t="s">
        <v>152</v>
      </c>
      <c r="C72" s="37"/>
      <c r="D72" s="33"/>
      <c r="E72" s="34"/>
      <c r="F72" s="33"/>
      <c r="G72" s="34">
        <f>G70*C72</f>
        <v>0</v>
      </c>
      <c r="H72" s="36"/>
    </row>
    <row r="73" customHeight="1" spans="1:8">
      <c r="A73" s="31" t="s">
        <v>153</v>
      </c>
      <c r="B73" s="32" t="s">
        <v>154</v>
      </c>
      <c r="C73" s="37"/>
      <c r="D73" s="33"/>
      <c r="E73" s="34"/>
      <c r="F73" s="33"/>
      <c r="G73" s="34">
        <f>SUM(G70:G72)*C73</f>
        <v>0</v>
      </c>
      <c r="H73" s="36"/>
    </row>
    <row r="74" customHeight="1" spans="1:8">
      <c r="A74" s="31"/>
      <c r="B74" s="32"/>
      <c r="C74" s="37"/>
      <c r="D74" s="33"/>
      <c r="E74" s="34"/>
      <c r="F74" s="38"/>
      <c r="G74" s="34"/>
      <c r="H74" s="36"/>
    </row>
    <row r="75" customHeight="1" spans="1:8">
      <c r="A75" s="25" t="s">
        <v>155</v>
      </c>
      <c r="B75" s="26" t="s">
        <v>156</v>
      </c>
      <c r="C75" s="33"/>
      <c r="D75" s="33" t="s">
        <v>132</v>
      </c>
      <c r="E75" s="34"/>
      <c r="F75" s="33"/>
      <c r="G75" s="28">
        <f>SUM(G70:G74)</f>
        <v>0</v>
      </c>
      <c r="H75" s="36"/>
    </row>
    <row r="76" customHeight="1" spans="1:8">
      <c r="A76" s="39" t="s">
        <v>157</v>
      </c>
      <c r="B76" s="40" t="s">
        <v>158</v>
      </c>
      <c r="C76" s="41"/>
      <c r="D76" s="33" t="s">
        <v>132</v>
      </c>
      <c r="E76" s="42"/>
      <c r="F76" s="41"/>
      <c r="G76" s="43">
        <f>G75*C76</f>
        <v>0</v>
      </c>
      <c r="H76" s="44"/>
    </row>
    <row r="77" customHeight="1" spans="1:8">
      <c r="A77" s="45"/>
      <c r="B77" s="46"/>
      <c r="C77" s="47"/>
      <c r="D77" s="48"/>
      <c r="E77" s="49"/>
      <c r="F77" s="50"/>
      <c r="G77" s="51"/>
      <c r="H77" s="52"/>
    </row>
    <row r="78" ht="17.25" customHeight="1" spans="5:5">
      <c r="E78" s="58"/>
    </row>
    <row r="79" ht="17.25" customHeight="1" spans="5:5">
      <c r="E79" s="59"/>
    </row>
    <row r="80" customHeight="1" spans="1:8">
      <c r="A80" s="16" t="s">
        <v>162</v>
      </c>
      <c r="B80" s="16"/>
      <c r="C80" s="16"/>
      <c r="D80" s="16"/>
      <c r="E80" s="16"/>
      <c r="F80" s="16"/>
      <c r="G80" s="16"/>
      <c r="H80" s="16"/>
    </row>
    <row r="81" s="15" customFormat="1" customHeight="1" spans="1:8">
      <c r="A81" s="17" t="s">
        <v>118</v>
      </c>
      <c r="B81" s="18"/>
      <c r="C81" s="19"/>
      <c r="D81" s="18"/>
      <c r="E81" s="20"/>
      <c r="F81" s="18"/>
      <c r="G81" s="20"/>
      <c r="H81" s="18"/>
    </row>
    <row r="82" ht="27.75" customHeight="1" spans="1:8">
      <c r="A82" s="21" t="s">
        <v>14</v>
      </c>
      <c r="B82" s="22" t="s">
        <v>31</v>
      </c>
      <c r="C82" s="22" t="s">
        <v>119</v>
      </c>
      <c r="D82" s="22" t="s">
        <v>120</v>
      </c>
      <c r="E82" s="23" t="s">
        <v>121</v>
      </c>
      <c r="F82" s="22" t="s">
        <v>122</v>
      </c>
      <c r="G82" s="23" t="s">
        <v>123</v>
      </c>
      <c r="H82" s="24" t="s">
        <v>124</v>
      </c>
    </row>
    <row r="83" customHeight="1" spans="1:8">
      <c r="A83" s="25" t="s">
        <v>125</v>
      </c>
      <c r="B83" s="26" t="s">
        <v>126</v>
      </c>
      <c r="C83" s="27"/>
      <c r="D83" s="27"/>
      <c r="E83" s="28"/>
      <c r="F83" s="29"/>
      <c r="G83" s="28"/>
      <c r="H83" s="30"/>
    </row>
    <row r="84" customHeight="1" spans="1:8">
      <c r="A84" s="31">
        <v>1</v>
      </c>
      <c r="B84" s="32" t="s">
        <v>127</v>
      </c>
      <c r="C84" s="33" t="s">
        <v>128</v>
      </c>
      <c r="D84" s="33" t="s">
        <v>129</v>
      </c>
      <c r="E84" s="34"/>
      <c r="F84" s="35"/>
      <c r="G84" s="34">
        <f t="shared" ref="G84:G88" si="6">E84*F84</f>
        <v>0</v>
      </c>
      <c r="H84" s="36"/>
    </row>
    <row r="85" customHeight="1" spans="1:8">
      <c r="A85" s="31">
        <v>2</v>
      </c>
      <c r="B85" s="32" t="s">
        <v>130</v>
      </c>
      <c r="C85" s="33" t="s">
        <v>161</v>
      </c>
      <c r="D85" s="33" t="s">
        <v>132</v>
      </c>
      <c r="E85" s="34"/>
      <c r="F85" s="35"/>
      <c r="G85" s="34">
        <f t="shared" si="6"/>
        <v>0</v>
      </c>
      <c r="H85" s="36"/>
    </row>
    <row r="86" customHeight="1" spans="1:8">
      <c r="A86" s="25"/>
      <c r="B86" s="26" t="s">
        <v>133</v>
      </c>
      <c r="C86" s="33"/>
      <c r="D86" s="33"/>
      <c r="E86" s="34"/>
      <c r="F86" s="33"/>
      <c r="G86" s="28">
        <f>SUM(G84:G85)</f>
        <v>0</v>
      </c>
      <c r="H86" s="36"/>
    </row>
    <row r="87" customHeight="1" spans="1:8">
      <c r="A87" s="25"/>
      <c r="B87" s="26"/>
      <c r="C87" s="33"/>
      <c r="D87" s="33"/>
      <c r="E87" s="34"/>
      <c r="F87" s="33"/>
      <c r="G87" s="28"/>
      <c r="H87" s="36"/>
    </row>
    <row r="88" customHeight="1" spans="1:8">
      <c r="A88" s="25" t="s">
        <v>134</v>
      </c>
      <c r="B88" s="32" t="s">
        <v>135</v>
      </c>
      <c r="C88" s="33"/>
      <c r="D88" s="33" t="s">
        <v>136</v>
      </c>
      <c r="E88" s="28"/>
      <c r="F88" s="27"/>
      <c r="G88" s="34">
        <f t="shared" si="6"/>
        <v>0</v>
      </c>
      <c r="H88" s="30"/>
    </row>
    <row r="89" customHeight="1" spans="1:8">
      <c r="A89" s="25"/>
      <c r="B89" s="32"/>
      <c r="C89" s="33"/>
      <c r="D89" s="33"/>
      <c r="E89" s="34"/>
      <c r="F89" s="33"/>
      <c r="G89" s="28"/>
      <c r="H89" s="36"/>
    </row>
    <row r="90" customHeight="1" spans="1:8">
      <c r="A90" s="25" t="s">
        <v>137</v>
      </c>
      <c r="B90" s="32" t="s">
        <v>138</v>
      </c>
      <c r="C90" s="33"/>
      <c r="D90" s="33" t="s">
        <v>136</v>
      </c>
      <c r="E90" s="28"/>
      <c r="F90" s="27"/>
      <c r="G90" s="34">
        <f t="shared" ref="G90:G96" si="7">E90*F90</f>
        <v>0</v>
      </c>
      <c r="H90" s="30"/>
    </row>
    <row r="91" customHeight="1" spans="1:8">
      <c r="A91" s="25"/>
      <c r="B91" s="26"/>
      <c r="C91" s="33"/>
      <c r="D91" s="33"/>
      <c r="E91" s="34"/>
      <c r="F91" s="33"/>
      <c r="G91" s="28"/>
      <c r="H91" s="36"/>
    </row>
    <row r="92" customHeight="1" spans="1:8">
      <c r="A92" s="31" t="s">
        <v>139</v>
      </c>
      <c r="B92" s="32" t="s">
        <v>140</v>
      </c>
      <c r="C92" s="33"/>
      <c r="D92" s="33" t="s">
        <v>132</v>
      </c>
      <c r="E92" s="34"/>
      <c r="F92" s="35"/>
      <c r="G92" s="34">
        <f t="shared" si="7"/>
        <v>0</v>
      </c>
      <c r="H92" s="36"/>
    </row>
    <row r="93" customHeight="1" spans="1:8">
      <c r="A93" s="31" t="s">
        <v>141</v>
      </c>
      <c r="B93" s="32" t="s">
        <v>142</v>
      </c>
      <c r="C93" s="33"/>
      <c r="D93" s="33" t="s">
        <v>132</v>
      </c>
      <c r="E93" s="34"/>
      <c r="F93" s="35"/>
      <c r="G93" s="34">
        <f t="shared" si="7"/>
        <v>0</v>
      </c>
      <c r="H93" s="36"/>
    </row>
    <row r="94" customHeight="1" spans="1:8">
      <c r="A94" s="31" t="s">
        <v>143</v>
      </c>
      <c r="B94" s="32" t="s">
        <v>144</v>
      </c>
      <c r="C94" s="33"/>
      <c r="D94" s="33" t="s">
        <v>132</v>
      </c>
      <c r="E94" s="34"/>
      <c r="F94" s="35"/>
      <c r="G94" s="34">
        <f t="shared" si="7"/>
        <v>0</v>
      </c>
      <c r="H94" s="36"/>
    </row>
    <row r="95" customHeight="1" spans="1:8">
      <c r="A95" s="31" t="s">
        <v>145</v>
      </c>
      <c r="B95" s="32" t="s">
        <v>146</v>
      </c>
      <c r="C95" s="33"/>
      <c r="D95" s="33" t="s">
        <v>132</v>
      </c>
      <c r="E95" s="34"/>
      <c r="F95" s="35"/>
      <c r="G95" s="34">
        <f t="shared" si="7"/>
        <v>0</v>
      </c>
      <c r="H95" s="36"/>
    </row>
    <row r="96" customHeight="1" spans="1:8">
      <c r="A96" s="31" t="s">
        <v>147</v>
      </c>
      <c r="B96" s="32" t="s">
        <v>148</v>
      </c>
      <c r="C96" s="33"/>
      <c r="D96" s="33" t="s">
        <v>132</v>
      </c>
      <c r="E96" s="34"/>
      <c r="F96" s="35"/>
      <c r="G96" s="34">
        <f t="shared" si="7"/>
        <v>0</v>
      </c>
      <c r="H96" s="36"/>
    </row>
    <row r="97" ht="31" customHeight="1" spans="1:8">
      <c r="A97" s="25" t="s">
        <v>149</v>
      </c>
      <c r="B97" s="26" t="s">
        <v>150</v>
      </c>
      <c r="C97" s="33"/>
      <c r="D97" s="33"/>
      <c r="E97" s="34"/>
      <c r="F97" s="33"/>
      <c r="G97" s="28">
        <f>SUM(G92:G96)+G86+G88+G90</f>
        <v>0</v>
      </c>
      <c r="H97" s="36"/>
    </row>
    <row r="98" customHeight="1" spans="1:8">
      <c r="A98" s="25"/>
      <c r="B98" s="26"/>
      <c r="C98" s="33"/>
      <c r="D98" s="33"/>
      <c r="E98" s="34"/>
      <c r="F98" s="33"/>
      <c r="G98" s="28"/>
      <c r="H98" s="36"/>
    </row>
    <row r="99" customHeight="1" spans="1:8">
      <c r="A99" s="31" t="s">
        <v>151</v>
      </c>
      <c r="B99" s="32" t="s">
        <v>152</v>
      </c>
      <c r="C99" s="37"/>
      <c r="D99" s="33"/>
      <c r="E99" s="34"/>
      <c r="F99" s="33"/>
      <c r="G99" s="34">
        <f>G97*C99</f>
        <v>0</v>
      </c>
      <c r="H99" s="36"/>
    </row>
    <row r="100" customHeight="1" spans="1:8">
      <c r="A100" s="31" t="s">
        <v>153</v>
      </c>
      <c r="B100" s="32" t="s">
        <v>154</v>
      </c>
      <c r="C100" s="37"/>
      <c r="D100" s="33"/>
      <c r="E100" s="34"/>
      <c r="F100" s="33"/>
      <c r="G100" s="34">
        <f>SUM(G97:G99)*C100</f>
        <v>0</v>
      </c>
      <c r="H100" s="36"/>
    </row>
    <row r="101" customHeight="1" spans="1:8">
      <c r="A101" s="31"/>
      <c r="B101" s="32"/>
      <c r="C101" s="37"/>
      <c r="D101" s="33"/>
      <c r="E101" s="34"/>
      <c r="F101" s="38"/>
      <c r="G101" s="34"/>
      <c r="H101" s="36"/>
    </row>
    <row r="102" customHeight="1" spans="1:8">
      <c r="A102" s="25" t="s">
        <v>155</v>
      </c>
      <c r="B102" s="26" t="s">
        <v>156</v>
      </c>
      <c r="C102" s="33"/>
      <c r="D102" s="33" t="s">
        <v>132</v>
      </c>
      <c r="E102" s="34"/>
      <c r="F102" s="33"/>
      <c r="G102" s="28">
        <f>SUM(G97:G101)</f>
        <v>0</v>
      </c>
      <c r="H102" s="36"/>
    </row>
    <row r="103" customHeight="1" spans="1:8">
      <c r="A103" s="39" t="s">
        <v>157</v>
      </c>
      <c r="B103" s="40" t="s">
        <v>158</v>
      </c>
      <c r="C103" s="41"/>
      <c r="D103" s="33" t="s">
        <v>132</v>
      </c>
      <c r="E103" s="42"/>
      <c r="F103" s="41"/>
      <c r="G103" s="43">
        <f>G102*C103</f>
        <v>0</v>
      </c>
      <c r="H103" s="44"/>
    </row>
    <row r="104" customHeight="1" spans="1:8">
      <c r="A104" s="45"/>
      <c r="B104" s="46"/>
      <c r="C104" s="47"/>
      <c r="D104" s="48"/>
      <c r="E104" s="49"/>
      <c r="F104" s="50"/>
      <c r="G104" s="51"/>
      <c r="H104" s="52"/>
    </row>
    <row r="105" customHeight="1" spans="5:5">
      <c r="E105" s="58"/>
    </row>
    <row r="106" customHeight="1" spans="5:5">
      <c r="E106" s="59"/>
    </row>
    <row r="107" customHeight="1" spans="1:8">
      <c r="A107" s="16" t="s">
        <v>163</v>
      </c>
      <c r="B107" s="16"/>
      <c r="C107" s="16"/>
      <c r="D107" s="16"/>
      <c r="E107" s="16"/>
      <c r="F107" s="16"/>
      <c r="G107" s="16"/>
      <c r="H107" s="16"/>
    </row>
    <row r="108" s="15" customFormat="1" customHeight="1" spans="1:8">
      <c r="A108" s="17" t="s">
        <v>118</v>
      </c>
      <c r="B108" s="18"/>
      <c r="C108" s="19"/>
      <c r="D108" s="18"/>
      <c r="E108" s="20"/>
      <c r="F108" s="18"/>
      <c r="G108" s="20"/>
      <c r="H108" s="18"/>
    </row>
    <row r="109" ht="27.75" customHeight="1" spans="1:8">
      <c r="A109" s="21" t="s">
        <v>14</v>
      </c>
      <c r="B109" s="22" t="s">
        <v>31</v>
      </c>
      <c r="C109" s="22" t="s">
        <v>119</v>
      </c>
      <c r="D109" s="22" t="s">
        <v>120</v>
      </c>
      <c r="E109" s="23" t="s">
        <v>121</v>
      </c>
      <c r="F109" s="22" t="s">
        <v>122</v>
      </c>
      <c r="G109" s="23" t="s">
        <v>123</v>
      </c>
      <c r="H109" s="24" t="s">
        <v>124</v>
      </c>
    </row>
    <row r="110" customHeight="1" spans="1:8">
      <c r="A110" s="25" t="s">
        <v>125</v>
      </c>
      <c r="B110" s="26" t="s">
        <v>126</v>
      </c>
      <c r="C110" s="27"/>
      <c r="D110" s="27"/>
      <c r="E110" s="28"/>
      <c r="F110" s="29"/>
      <c r="G110" s="28"/>
      <c r="H110" s="30"/>
    </row>
    <row r="111" customHeight="1" spans="1:8">
      <c r="A111" s="31">
        <v>1</v>
      </c>
      <c r="B111" s="32" t="s">
        <v>127</v>
      </c>
      <c r="C111" s="33" t="s">
        <v>128</v>
      </c>
      <c r="D111" s="33" t="s">
        <v>129</v>
      </c>
      <c r="E111" s="34"/>
      <c r="F111" s="35"/>
      <c r="G111" s="34">
        <f t="shared" ref="G111:G115" si="8">E111*F111</f>
        <v>0</v>
      </c>
      <c r="H111" s="36"/>
    </row>
    <row r="112" customHeight="1" spans="1:8">
      <c r="A112" s="31">
        <v>2</v>
      </c>
      <c r="B112" s="32" t="s">
        <v>130</v>
      </c>
      <c r="C112" s="33" t="s">
        <v>161</v>
      </c>
      <c r="D112" s="33" t="s">
        <v>132</v>
      </c>
      <c r="E112" s="34"/>
      <c r="F112" s="35"/>
      <c r="G112" s="34">
        <f t="shared" si="8"/>
        <v>0</v>
      </c>
      <c r="H112" s="36"/>
    </row>
    <row r="113" customHeight="1" spans="1:8">
      <c r="A113" s="25"/>
      <c r="B113" s="26" t="s">
        <v>133</v>
      </c>
      <c r="C113" s="33"/>
      <c r="D113" s="33"/>
      <c r="E113" s="34"/>
      <c r="F113" s="33"/>
      <c r="G113" s="28">
        <f>SUM(G111:G112)</f>
        <v>0</v>
      </c>
      <c r="H113" s="36"/>
    </row>
    <row r="114" customHeight="1" spans="1:8">
      <c r="A114" s="25"/>
      <c r="B114" s="26"/>
      <c r="C114" s="33"/>
      <c r="D114" s="33"/>
      <c r="E114" s="34"/>
      <c r="F114" s="33"/>
      <c r="G114" s="28"/>
      <c r="H114" s="36"/>
    </row>
    <row r="115" customHeight="1" spans="1:8">
      <c r="A115" s="25" t="s">
        <v>134</v>
      </c>
      <c r="B115" s="32" t="s">
        <v>135</v>
      </c>
      <c r="C115" s="33"/>
      <c r="D115" s="33" t="s">
        <v>136</v>
      </c>
      <c r="E115" s="28"/>
      <c r="F115" s="27"/>
      <c r="G115" s="34">
        <f t="shared" si="8"/>
        <v>0</v>
      </c>
      <c r="H115" s="30"/>
    </row>
    <row r="116" customHeight="1" spans="1:8">
      <c r="A116" s="25"/>
      <c r="B116" s="32"/>
      <c r="C116" s="33"/>
      <c r="D116" s="33"/>
      <c r="E116" s="34"/>
      <c r="F116" s="33"/>
      <c r="G116" s="28"/>
      <c r="H116" s="36"/>
    </row>
    <row r="117" customHeight="1" spans="1:8">
      <c r="A117" s="25" t="s">
        <v>137</v>
      </c>
      <c r="B117" s="32" t="s">
        <v>138</v>
      </c>
      <c r="C117" s="33"/>
      <c r="D117" s="33" t="s">
        <v>136</v>
      </c>
      <c r="E117" s="28"/>
      <c r="F117" s="27"/>
      <c r="G117" s="34">
        <f t="shared" ref="G117:G123" si="9">E117*F117</f>
        <v>0</v>
      </c>
      <c r="H117" s="30"/>
    </row>
    <row r="118" customHeight="1" spans="1:8">
      <c r="A118" s="25"/>
      <c r="B118" s="26"/>
      <c r="C118" s="33"/>
      <c r="D118" s="33"/>
      <c r="E118" s="34"/>
      <c r="F118" s="33"/>
      <c r="G118" s="28"/>
      <c r="H118" s="36"/>
    </row>
    <row r="119" customHeight="1" spans="1:8">
      <c r="A119" s="31" t="s">
        <v>139</v>
      </c>
      <c r="B119" s="32" t="s">
        <v>140</v>
      </c>
      <c r="C119" s="33"/>
      <c r="D119" s="33" t="s">
        <v>132</v>
      </c>
      <c r="E119" s="34"/>
      <c r="F119" s="35"/>
      <c r="G119" s="34">
        <f t="shared" si="9"/>
        <v>0</v>
      </c>
      <c r="H119" s="36"/>
    </row>
    <row r="120" customHeight="1" spans="1:8">
      <c r="A120" s="31" t="s">
        <v>141</v>
      </c>
      <c r="B120" s="32" t="s">
        <v>142</v>
      </c>
      <c r="C120" s="33"/>
      <c r="D120" s="33" t="s">
        <v>132</v>
      </c>
      <c r="E120" s="34"/>
      <c r="F120" s="35"/>
      <c r="G120" s="34">
        <f t="shared" si="9"/>
        <v>0</v>
      </c>
      <c r="H120" s="36"/>
    </row>
    <row r="121" customHeight="1" spans="1:8">
      <c r="A121" s="31" t="s">
        <v>143</v>
      </c>
      <c r="B121" s="32" t="s">
        <v>144</v>
      </c>
      <c r="C121" s="33"/>
      <c r="D121" s="33" t="s">
        <v>132</v>
      </c>
      <c r="E121" s="34"/>
      <c r="F121" s="35"/>
      <c r="G121" s="34">
        <f t="shared" si="9"/>
        <v>0</v>
      </c>
      <c r="H121" s="36"/>
    </row>
    <row r="122" customHeight="1" spans="1:8">
      <c r="A122" s="31" t="s">
        <v>145</v>
      </c>
      <c r="B122" s="32" t="s">
        <v>146</v>
      </c>
      <c r="C122" s="33"/>
      <c r="D122" s="33" t="s">
        <v>132</v>
      </c>
      <c r="E122" s="34"/>
      <c r="F122" s="35"/>
      <c r="G122" s="34">
        <f t="shared" si="9"/>
        <v>0</v>
      </c>
      <c r="H122" s="36"/>
    </row>
    <row r="123" customHeight="1" spans="1:8">
      <c r="A123" s="31" t="s">
        <v>147</v>
      </c>
      <c r="B123" s="32" t="s">
        <v>148</v>
      </c>
      <c r="C123" s="33"/>
      <c r="D123" s="33" t="s">
        <v>132</v>
      </c>
      <c r="E123" s="34"/>
      <c r="F123" s="35"/>
      <c r="G123" s="34">
        <f t="shared" si="9"/>
        <v>0</v>
      </c>
      <c r="H123" s="36"/>
    </row>
    <row r="124" ht="32" customHeight="1" spans="1:8">
      <c r="A124" s="25" t="s">
        <v>149</v>
      </c>
      <c r="B124" s="26" t="s">
        <v>150</v>
      </c>
      <c r="C124" s="33"/>
      <c r="D124" s="33"/>
      <c r="E124" s="34"/>
      <c r="F124" s="33"/>
      <c r="G124" s="28">
        <f>SUM(G119:G123)+G113+G115+G117</f>
        <v>0</v>
      </c>
      <c r="H124" s="36"/>
    </row>
    <row r="125" customHeight="1" spans="1:8">
      <c r="A125" s="25"/>
      <c r="B125" s="26"/>
      <c r="C125" s="33"/>
      <c r="D125" s="33"/>
      <c r="E125" s="34"/>
      <c r="F125" s="33"/>
      <c r="G125" s="28"/>
      <c r="H125" s="36"/>
    </row>
    <row r="126" customHeight="1" spans="1:8">
      <c r="A126" s="31" t="s">
        <v>151</v>
      </c>
      <c r="B126" s="32" t="s">
        <v>152</v>
      </c>
      <c r="C126" s="37"/>
      <c r="D126" s="33"/>
      <c r="E126" s="34"/>
      <c r="F126" s="33"/>
      <c r="G126" s="34">
        <f>G124*C126</f>
        <v>0</v>
      </c>
      <c r="H126" s="36"/>
    </row>
    <row r="127" customHeight="1" spans="1:8">
      <c r="A127" s="31" t="s">
        <v>153</v>
      </c>
      <c r="B127" s="32" t="s">
        <v>154</v>
      </c>
      <c r="C127" s="37"/>
      <c r="D127" s="33"/>
      <c r="E127" s="34"/>
      <c r="F127" s="33"/>
      <c r="G127" s="34">
        <f>SUM(G124:G126)*C127</f>
        <v>0</v>
      </c>
      <c r="H127" s="36"/>
    </row>
    <row r="128" customHeight="1" spans="1:8">
      <c r="A128" s="31"/>
      <c r="B128" s="32"/>
      <c r="C128" s="37"/>
      <c r="D128" s="33"/>
      <c r="E128" s="34"/>
      <c r="F128" s="38"/>
      <c r="G128" s="34"/>
      <c r="H128" s="36"/>
    </row>
    <row r="129" customHeight="1" spans="1:8">
      <c r="A129" s="25" t="s">
        <v>155</v>
      </c>
      <c r="B129" s="26" t="s">
        <v>156</v>
      </c>
      <c r="C129" s="33"/>
      <c r="D129" s="33" t="s">
        <v>132</v>
      </c>
      <c r="E129" s="34"/>
      <c r="F129" s="33"/>
      <c r="G129" s="28">
        <f>SUM(G124:G128)</f>
        <v>0</v>
      </c>
      <c r="H129" s="36"/>
    </row>
    <row r="130" customHeight="1" spans="1:8">
      <c r="A130" s="39" t="s">
        <v>157</v>
      </c>
      <c r="B130" s="40" t="s">
        <v>158</v>
      </c>
      <c r="C130" s="41"/>
      <c r="D130" s="33" t="s">
        <v>132</v>
      </c>
      <c r="E130" s="42"/>
      <c r="F130" s="41"/>
      <c r="G130" s="43">
        <f>G129*C130</f>
        <v>0</v>
      </c>
      <c r="H130" s="44"/>
    </row>
    <row r="131" customHeight="1" spans="1:8">
      <c r="A131" s="45"/>
      <c r="B131" s="46"/>
      <c r="C131" s="47"/>
      <c r="D131" s="48"/>
      <c r="E131" s="49"/>
      <c r="F131" s="50"/>
      <c r="G131" s="51"/>
      <c r="H131" s="52"/>
    </row>
    <row r="132" customHeight="1" spans="1:8">
      <c r="A132" s="53"/>
      <c r="B132" s="54"/>
      <c r="C132" s="55"/>
      <c r="D132" s="56"/>
      <c r="E132" s="57"/>
      <c r="F132" s="18"/>
      <c r="G132" s="20"/>
      <c r="H132" s="18"/>
    </row>
    <row r="133" customHeight="1" spans="1:8">
      <c r="A133" s="16" t="s">
        <v>164</v>
      </c>
      <c r="B133" s="16"/>
      <c r="C133" s="16"/>
      <c r="D133" s="16"/>
      <c r="E133" s="16"/>
      <c r="F133" s="16"/>
      <c r="G133" s="16"/>
      <c r="H133" s="16"/>
    </row>
    <row r="134" s="15" customFormat="1" customHeight="1" spans="1:8">
      <c r="A134" s="17" t="s">
        <v>118</v>
      </c>
      <c r="B134" s="18"/>
      <c r="C134" s="19"/>
      <c r="D134" s="18"/>
      <c r="E134" s="20"/>
      <c r="F134" s="18"/>
      <c r="G134" s="20"/>
      <c r="H134" s="18"/>
    </row>
    <row r="135" ht="27.75" customHeight="1" spans="1:8">
      <c r="A135" s="21" t="s">
        <v>14</v>
      </c>
      <c r="B135" s="22" t="s">
        <v>31</v>
      </c>
      <c r="C135" s="22" t="s">
        <v>119</v>
      </c>
      <c r="D135" s="22" t="s">
        <v>120</v>
      </c>
      <c r="E135" s="23" t="s">
        <v>121</v>
      </c>
      <c r="F135" s="22" t="s">
        <v>122</v>
      </c>
      <c r="G135" s="23" t="s">
        <v>123</v>
      </c>
      <c r="H135" s="24" t="s">
        <v>124</v>
      </c>
    </row>
    <row r="136" customHeight="1" spans="1:8">
      <c r="A136" s="25" t="s">
        <v>125</v>
      </c>
      <c r="B136" s="26" t="s">
        <v>126</v>
      </c>
      <c r="C136" s="27"/>
      <c r="D136" s="27"/>
      <c r="E136" s="28"/>
      <c r="F136" s="29"/>
      <c r="G136" s="28"/>
      <c r="H136" s="30"/>
    </row>
    <row r="137" customHeight="1" spans="1:8">
      <c r="A137" s="31">
        <v>1</v>
      </c>
      <c r="B137" s="32" t="s">
        <v>127</v>
      </c>
      <c r="C137" s="33" t="s">
        <v>128</v>
      </c>
      <c r="D137" s="33" t="s">
        <v>129</v>
      </c>
      <c r="E137" s="34"/>
      <c r="F137" s="35"/>
      <c r="G137" s="34">
        <f t="shared" ref="G137:G141" si="10">E137*F137</f>
        <v>0</v>
      </c>
      <c r="H137" s="36"/>
    </row>
    <row r="138" customHeight="1" spans="1:8">
      <c r="A138" s="31">
        <v>2</v>
      </c>
      <c r="B138" s="32" t="s">
        <v>165</v>
      </c>
      <c r="C138" s="33"/>
      <c r="D138" s="33" t="s">
        <v>45</v>
      </c>
      <c r="E138" s="34"/>
      <c r="F138" s="35"/>
      <c r="G138" s="34">
        <f t="shared" si="10"/>
        <v>0</v>
      </c>
      <c r="H138" s="36"/>
    </row>
    <row r="139" customHeight="1" spans="1:8">
      <c r="A139" s="25"/>
      <c r="B139" s="26" t="s">
        <v>133</v>
      </c>
      <c r="C139" s="33"/>
      <c r="D139" s="33"/>
      <c r="E139" s="34"/>
      <c r="F139" s="33"/>
      <c r="G139" s="28">
        <f>SUM(G137:G138)</f>
        <v>0</v>
      </c>
      <c r="H139" s="36"/>
    </row>
    <row r="140" customHeight="1" spans="1:8">
      <c r="A140" s="25"/>
      <c r="B140" s="26"/>
      <c r="C140" s="33"/>
      <c r="D140" s="33"/>
      <c r="E140" s="34"/>
      <c r="F140" s="33"/>
      <c r="G140" s="28"/>
      <c r="H140" s="36"/>
    </row>
    <row r="141" customHeight="1" spans="1:8">
      <c r="A141" s="25" t="s">
        <v>134</v>
      </c>
      <c r="B141" s="32" t="s">
        <v>135</v>
      </c>
      <c r="C141" s="33"/>
      <c r="D141" s="33" t="s">
        <v>136</v>
      </c>
      <c r="E141" s="28"/>
      <c r="F141" s="27"/>
      <c r="G141" s="34">
        <f t="shared" si="10"/>
        <v>0</v>
      </c>
      <c r="H141" s="30"/>
    </row>
    <row r="142" customHeight="1" spans="1:8">
      <c r="A142" s="25"/>
      <c r="B142" s="32"/>
      <c r="C142" s="33"/>
      <c r="D142" s="33"/>
      <c r="E142" s="34"/>
      <c r="F142" s="33"/>
      <c r="G142" s="28"/>
      <c r="H142" s="36"/>
    </row>
    <row r="143" customHeight="1" spans="1:8">
      <c r="A143" s="25" t="s">
        <v>137</v>
      </c>
      <c r="B143" s="32" t="s">
        <v>138</v>
      </c>
      <c r="C143" s="33"/>
      <c r="D143" s="33" t="s">
        <v>136</v>
      </c>
      <c r="E143" s="28"/>
      <c r="F143" s="27"/>
      <c r="G143" s="34">
        <f t="shared" ref="G143:G149" si="11">E143*F143</f>
        <v>0</v>
      </c>
      <c r="H143" s="30"/>
    </row>
    <row r="144" customHeight="1" spans="1:8">
      <c r="A144" s="25"/>
      <c r="B144" s="26"/>
      <c r="C144" s="33"/>
      <c r="D144" s="33"/>
      <c r="E144" s="34"/>
      <c r="F144" s="33"/>
      <c r="G144" s="28"/>
      <c r="H144" s="36"/>
    </row>
    <row r="145" customHeight="1" spans="1:8">
      <c r="A145" s="31" t="s">
        <v>139</v>
      </c>
      <c r="B145" s="32" t="s">
        <v>140</v>
      </c>
      <c r="C145" s="33"/>
      <c r="D145" s="33" t="s">
        <v>132</v>
      </c>
      <c r="E145" s="34"/>
      <c r="F145" s="35"/>
      <c r="G145" s="34">
        <f t="shared" si="11"/>
        <v>0</v>
      </c>
      <c r="H145" s="36"/>
    </row>
    <row r="146" customHeight="1" spans="1:8">
      <c r="A146" s="31" t="s">
        <v>141</v>
      </c>
      <c r="B146" s="32" t="s">
        <v>142</v>
      </c>
      <c r="C146" s="33"/>
      <c r="D146" s="33" t="s">
        <v>132</v>
      </c>
      <c r="E146" s="34"/>
      <c r="F146" s="35"/>
      <c r="G146" s="34">
        <f t="shared" si="11"/>
        <v>0</v>
      </c>
      <c r="H146" s="36"/>
    </row>
    <row r="147" customHeight="1" spans="1:8">
      <c r="A147" s="31" t="s">
        <v>143</v>
      </c>
      <c r="B147" s="32" t="s">
        <v>144</v>
      </c>
      <c r="C147" s="33"/>
      <c r="D147" s="33" t="s">
        <v>132</v>
      </c>
      <c r="E147" s="34"/>
      <c r="F147" s="35"/>
      <c r="G147" s="34">
        <f t="shared" si="11"/>
        <v>0</v>
      </c>
      <c r="H147" s="36"/>
    </row>
    <row r="148" customHeight="1" spans="1:8">
      <c r="A148" s="31" t="s">
        <v>145</v>
      </c>
      <c r="B148" s="32" t="s">
        <v>146</v>
      </c>
      <c r="C148" s="33"/>
      <c r="D148" s="33" t="s">
        <v>132</v>
      </c>
      <c r="E148" s="34"/>
      <c r="F148" s="35"/>
      <c r="G148" s="34">
        <f t="shared" si="11"/>
        <v>0</v>
      </c>
      <c r="H148" s="36"/>
    </row>
    <row r="149" customHeight="1" spans="1:8">
      <c r="A149" s="31" t="s">
        <v>147</v>
      </c>
      <c r="B149" s="32" t="s">
        <v>148</v>
      </c>
      <c r="C149" s="33"/>
      <c r="D149" s="33" t="s">
        <v>132</v>
      </c>
      <c r="E149" s="34"/>
      <c r="F149" s="35"/>
      <c r="G149" s="34">
        <f t="shared" si="11"/>
        <v>0</v>
      </c>
      <c r="H149" s="36"/>
    </row>
    <row r="150" ht="32" customHeight="1" spans="1:8">
      <c r="A150" s="25" t="s">
        <v>149</v>
      </c>
      <c r="B150" s="26" t="s">
        <v>150</v>
      </c>
      <c r="C150" s="33"/>
      <c r="D150" s="33"/>
      <c r="E150" s="34"/>
      <c r="F150" s="33"/>
      <c r="G150" s="28">
        <f>SUM(G145:G149)+G139+G141+G143</f>
        <v>0</v>
      </c>
      <c r="H150" s="36"/>
    </row>
    <row r="151" customHeight="1" spans="1:8">
      <c r="A151" s="25"/>
      <c r="B151" s="26"/>
      <c r="C151" s="33"/>
      <c r="D151" s="33"/>
      <c r="E151" s="34"/>
      <c r="F151" s="33"/>
      <c r="G151" s="28"/>
      <c r="H151" s="36"/>
    </row>
    <row r="152" customHeight="1" spans="1:8">
      <c r="A152" s="31" t="s">
        <v>151</v>
      </c>
      <c r="B152" s="32" t="s">
        <v>152</v>
      </c>
      <c r="C152" s="37"/>
      <c r="D152" s="33"/>
      <c r="E152" s="34"/>
      <c r="F152" s="33"/>
      <c r="G152" s="34">
        <f>G150*C152</f>
        <v>0</v>
      </c>
      <c r="H152" s="36"/>
    </row>
    <row r="153" customHeight="1" spans="1:8">
      <c r="A153" s="31" t="s">
        <v>153</v>
      </c>
      <c r="B153" s="32" t="s">
        <v>154</v>
      </c>
      <c r="C153" s="37"/>
      <c r="D153" s="33"/>
      <c r="E153" s="34"/>
      <c r="F153" s="33"/>
      <c r="G153" s="34">
        <f>SUM(G150:G152)*C153</f>
        <v>0</v>
      </c>
      <c r="H153" s="36"/>
    </row>
    <row r="154" customHeight="1" spans="1:8">
      <c r="A154" s="31"/>
      <c r="B154" s="32"/>
      <c r="C154" s="37"/>
      <c r="D154" s="33"/>
      <c r="E154" s="34"/>
      <c r="F154" s="38"/>
      <c r="G154" s="34"/>
      <c r="H154" s="36"/>
    </row>
    <row r="155" customHeight="1" spans="1:8">
      <c r="A155" s="25" t="s">
        <v>155</v>
      </c>
      <c r="B155" s="26" t="s">
        <v>156</v>
      </c>
      <c r="C155" s="33"/>
      <c r="D155" s="33" t="s">
        <v>132</v>
      </c>
      <c r="E155" s="34"/>
      <c r="F155" s="33"/>
      <c r="G155" s="28">
        <f>SUM(G150:G154)</f>
        <v>0</v>
      </c>
      <c r="H155" s="36"/>
    </row>
    <row r="156" customHeight="1" spans="1:8">
      <c r="A156" s="39" t="s">
        <v>157</v>
      </c>
      <c r="B156" s="40" t="s">
        <v>158</v>
      </c>
      <c r="C156" s="41"/>
      <c r="D156" s="33" t="s">
        <v>132</v>
      </c>
      <c r="E156" s="42"/>
      <c r="F156" s="41"/>
      <c r="G156" s="43">
        <f>G155*C156</f>
        <v>0</v>
      </c>
      <c r="H156" s="44"/>
    </row>
    <row r="157" customHeight="1" spans="1:8">
      <c r="A157" s="45"/>
      <c r="B157" s="46"/>
      <c r="C157" s="47"/>
      <c r="D157" s="48"/>
      <c r="E157" s="49"/>
      <c r="F157" s="50"/>
      <c r="G157" s="51"/>
      <c r="H157" s="52"/>
    </row>
    <row r="158" customHeight="1" spans="1:8">
      <c r="A158" s="53"/>
      <c r="B158" s="54"/>
      <c r="C158" s="55"/>
      <c r="D158" s="56"/>
      <c r="E158" s="57"/>
      <c r="F158" s="18"/>
      <c r="G158" s="20"/>
      <c r="H158" s="18"/>
    </row>
    <row r="159" customHeight="1" spans="1:8">
      <c r="A159" s="16" t="s">
        <v>166</v>
      </c>
      <c r="B159" s="16"/>
      <c r="C159" s="16"/>
      <c r="D159" s="16"/>
      <c r="E159" s="16"/>
      <c r="F159" s="16"/>
      <c r="G159" s="16"/>
      <c r="H159" s="16"/>
    </row>
    <row r="160" s="15" customFormat="1" customHeight="1" spans="1:8">
      <c r="A160" s="17" t="s">
        <v>118</v>
      </c>
      <c r="B160" s="18"/>
      <c r="C160" s="19"/>
      <c r="D160" s="18"/>
      <c r="E160" s="20"/>
      <c r="F160" s="18"/>
      <c r="G160" s="20"/>
      <c r="H160" s="18"/>
    </row>
    <row r="161" ht="27.75" customHeight="1" spans="1:8">
      <c r="A161" s="21" t="s">
        <v>14</v>
      </c>
      <c r="B161" s="22" t="s">
        <v>31</v>
      </c>
      <c r="C161" s="22" t="s">
        <v>119</v>
      </c>
      <c r="D161" s="22" t="s">
        <v>120</v>
      </c>
      <c r="E161" s="23" t="s">
        <v>121</v>
      </c>
      <c r="F161" s="22" t="s">
        <v>122</v>
      </c>
      <c r="G161" s="23" t="s">
        <v>123</v>
      </c>
      <c r="H161" s="24" t="s">
        <v>124</v>
      </c>
    </row>
    <row r="162" customHeight="1" spans="1:8">
      <c r="A162" s="25" t="s">
        <v>125</v>
      </c>
      <c r="B162" s="26" t="s">
        <v>126</v>
      </c>
      <c r="C162" s="27"/>
      <c r="D162" s="27"/>
      <c r="E162" s="28"/>
      <c r="F162" s="29"/>
      <c r="G162" s="28"/>
      <c r="H162" s="30"/>
    </row>
    <row r="163" customHeight="1" spans="1:8">
      <c r="A163" s="31">
        <v>1</v>
      </c>
      <c r="B163" s="32" t="s">
        <v>127</v>
      </c>
      <c r="C163" s="33" t="s">
        <v>128</v>
      </c>
      <c r="D163" s="33" t="s">
        <v>129</v>
      </c>
      <c r="E163" s="34"/>
      <c r="F163" s="35"/>
      <c r="G163" s="34">
        <f t="shared" ref="G163:G167" si="12">E163*F163</f>
        <v>0</v>
      </c>
      <c r="H163" s="36"/>
    </row>
    <row r="164" customHeight="1" spans="1:8">
      <c r="A164" s="31"/>
      <c r="B164" s="32"/>
      <c r="C164" s="33"/>
      <c r="D164" s="33"/>
      <c r="E164" s="34"/>
      <c r="F164" s="35"/>
      <c r="G164" s="34"/>
      <c r="H164" s="36"/>
    </row>
    <row r="165" customHeight="1" spans="1:8">
      <c r="A165" s="25"/>
      <c r="B165" s="26" t="s">
        <v>133</v>
      </c>
      <c r="C165" s="33"/>
      <c r="D165" s="33"/>
      <c r="E165" s="34"/>
      <c r="F165" s="33"/>
      <c r="G165" s="28">
        <f>SUM(G163:G164)</f>
        <v>0</v>
      </c>
      <c r="H165" s="36"/>
    </row>
    <row r="166" customHeight="1" spans="1:8">
      <c r="A166" s="25"/>
      <c r="B166" s="26"/>
      <c r="C166" s="33"/>
      <c r="D166" s="33"/>
      <c r="E166" s="34"/>
      <c r="F166" s="33"/>
      <c r="G166" s="28"/>
      <c r="H166" s="36"/>
    </row>
    <row r="167" customHeight="1" spans="1:8">
      <c r="A167" s="25" t="s">
        <v>134</v>
      </c>
      <c r="B167" s="32" t="s">
        <v>135</v>
      </c>
      <c r="C167" s="33"/>
      <c r="D167" s="33" t="s">
        <v>136</v>
      </c>
      <c r="E167" s="28"/>
      <c r="F167" s="27"/>
      <c r="G167" s="34">
        <f t="shared" si="12"/>
        <v>0</v>
      </c>
      <c r="H167" s="30"/>
    </row>
    <row r="168" customHeight="1" spans="1:8">
      <c r="A168" s="25"/>
      <c r="B168" s="32"/>
      <c r="C168" s="33"/>
      <c r="D168" s="33"/>
      <c r="E168" s="34"/>
      <c r="F168" s="33"/>
      <c r="G168" s="28"/>
      <c r="H168" s="36"/>
    </row>
    <row r="169" customHeight="1" spans="1:8">
      <c r="A169" s="25" t="s">
        <v>137</v>
      </c>
      <c r="B169" s="32" t="s">
        <v>138</v>
      </c>
      <c r="C169" s="33"/>
      <c r="D169" s="33" t="s">
        <v>136</v>
      </c>
      <c r="E169" s="28"/>
      <c r="F169" s="27"/>
      <c r="G169" s="34">
        <f t="shared" ref="G169:G175" si="13">E169*F169</f>
        <v>0</v>
      </c>
      <c r="H169" s="30"/>
    </row>
    <row r="170" customHeight="1" spans="1:8">
      <c r="A170" s="25"/>
      <c r="B170" s="26"/>
      <c r="C170" s="33"/>
      <c r="D170" s="33"/>
      <c r="E170" s="34"/>
      <c r="F170" s="33"/>
      <c r="G170" s="28"/>
      <c r="H170" s="36"/>
    </row>
    <row r="171" customHeight="1" spans="1:8">
      <c r="A171" s="31" t="s">
        <v>139</v>
      </c>
      <c r="B171" s="32" t="s">
        <v>140</v>
      </c>
      <c r="C171" s="33"/>
      <c r="D171" s="33" t="s">
        <v>132</v>
      </c>
      <c r="E171" s="34"/>
      <c r="F171" s="35"/>
      <c r="G171" s="34">
        <f t="shared" si="13"/>
        <v>0</v>
      </c>
      <c r="H171" s="36"/>
    </row>
    <row r="172" customHeight="1" spans="1:8">
      <c r="A172" s="31" t="s">
        <v>141</v>
      </c>
      <c r="B172" s="32" t="s">
        <v>142</v>
      </c>
      <c r="C172" s="33"/>
      <c r="D172" s="33" t="s">
        <v>132</v>
      </c>
      <c r="E172" s="34"/>
      <c r="F172" s="35"/>
      <c r="G172" s="34">
        <f t="shared" si="13"/>
        <v>0</v>
      </c>
      <c r="H172" s="36"/>
    </row>
    <row r="173" customHeight="1" spans="1:8">
      <c r="A173" s="31" t="s">
        <v>143</v>
      </c>
      <c r="B173" s="32" t="s">
        <v>144</v>
      </c>
      <c r="C173" s="33"/>
      <c r="D173" s="33" t="s">
        <v>132</v>
      </c>
      <c r="E173" s="34"/>
      <c r="F173" s="35"/>
      <c r="G173" s="34">
        <f t="shared" si="13"/>
        <v>0</v>
      </c>
      <c r="H173" s="36"/>
    </row>
    <row r="174" customHeight="1" spans="1:8">
      <c r="A174" s="31" t="s">
        <v>145</v>
      </c>
      <c r="B174" s="32" t="s">
        <v>146</v>
      </c>
      <c r="C174" s="33"/>
      <c r="D174" s="33" t="s">
        <v>132</v>
      </c>
      <c r="E174" s="34"/>
      <c r="F174" s="35"/>
      <c r="G174" s="34">
        <f t="shared" si="13"/>
        <v>0</v>
      </c>
      <c r="H174" s="36"/>
    </row>
    <row r="175" customHeight="1" spans="1:8">
      <c r="A175" s="31" t="s">
        <v>147</v>
      </c>
      <c r="B175" s="32" t="s">
        <v>148</v>
      </c>
      <c r="C175" s="33"/>
      <c r="D175" s="33" t="s">
        <v>132</v>
      </c>
      <c r="E175" s="34"/>
      <c r="F175" s="35"/>
      <c r="G175" s="34">
        <f t="shared" si="13"/>
        <v>0</v>
      </c>
      <c r="H175" s="36"/>
    </row>
    <row r="176" ht="32" customHeight="1" spans="1:8">
      <c r="A176" s="25" t="s">
        <v>149</v>
      </c>
      <c r="B176" s="26" t="s">
        <v>150</v>
      </c>
      <c r="C176" s="33"/>
      <c r="D176" s="33"/>
      <c r="E176" s="34"/>
      <c r="F176" s="33"/>
      <c r="G176" s="28">
        <f>SUM(G171:G175)+G165+G167+G169</f>
        <v>0</v>
      </c>
      <c r="H176" s="36"/>
    </row>
    <row r="177" customHeight="1" spans="1:8">
      <c r="A177" s="25"/>
      <c r="B177" s="26"/>
      <c r="C177" s="33"/>
      <c r="D177" s="33"/>
      <c r="E177" s="34"/>
      <c r="F177" s="33"/>
      <c r="G177" s="28"/>
      <c r="H177" s="36"/>
    </row>
    <row r="178" customHeight="1" spans="1:8">
      <c r="A178" s="31" t="s">
        <v>151</v>
      </c>
      <c r="B178" s="32" t="s">
        <v>152</v>
      </c>
      <c r="C178" s="37"/>
      <c r="D178" s="33"/>
      <c r="E178" s="34"/>
      <c r="F178" s="33"/>
      <c r="G178" s="34">
        <f>G176*C178</f>
        <v>0</v>
      </c>
      <c r="H178" s="36"/>
    </row>
    <row r="179" customHeight="1" spans="1:8">
      <c r="A179" s="31" t="s">
        <v>153</v>
      </c>
      <c r="B179" s="32" t="s">
        <v>154</v>
      </c>
      <c r="C179" s="37"/>
      <c r="D179" s="33"/>
      <c r="E179" s="34"/>
      <c r="F179" s="33"/>
      <c r="G179" s="34">
        <f>SUM(G176:G178)*C179</f>
        <v>0</v>
      </c>
      <c r="H179" s="36"/>
    </row>
    <row r="180" customHeight="1" spans="1:8">
      <c r="A180" s="31"/>
      <c r="B180" s="32"/>
      <c r="C180" s="37"/>
      <c r="D180" s="33"/>
      <c r="E180" s="34"/>
      <c r="F180" s="38"/>
      <c r="G180" s="34"/>
      <c r="H180" s="36"/>
    </row>
    <row r="181" customHeight="1" spans="1:8">
      <c r="A181" s="25" t="s">
        <v>155</v>
      </c>
      <c r="B181" s="26" t="s">
        <v>156</v>
      </c>
      <c r="C181" s="33"/>
      <c r="D181" s="33" t="s">
        <v>132</v>
      </c>
      <c r="E181" s="34"/>
      <c r="F181" s="33"/>
      <c r="G181" s="28">
        <f>SUM(G176:G180)</f>
        <v>0</v>
      </c>
      <c r="H181" s="36"/>
    </row>
    <row r="182" customHeight="1" spans="1:8">
      <c r="A182" s="39" t="s">
        <v>157</v>
      </c>
      <c r="B182" s="40" t="s">
        <v>158</v>
      </c>
      <c r="C182" s="41"/>
      <c r="D182" s="33" t="s">
        <v>132</v>
      </c>
      <c r="E182" s="42"/>
      <c r="F182" s="41"/>
      <c r="G182" s="43">
        <f>G181*C182</f>
        <v>0</v>
      </c>
      <c r="H182" s="44"/>
    </row>
    <row r="183" customHeight="1" spans="1:8">
      <c r="A183" s="45"/>
      <c r="B183" s="46"/>
      <c r="C183" s="47"/>
      <c r="D183" s="48"/>
      <c r="E183" s="49"/>
      <c r="F183" s="50"/>
      <c r="G183" s="51"/>
      <c r="H183" s="52"/>
    </row>
    <row r="184" customHeight="1" spans="1:8">
      <c r="A184" s="53"/>
      <c r="B184" s="54"/>
      <c r="C184" s="55"/>
      <c r="D184" s="56"/>
      <c r="E184" s="57"/>
      <c r="F184" s="18"/>
      <c r="G184" s="20"/>
      <c r="H184" s="18"/>
    </row>
    <row r="185" customHeight="1" spans="1:8">
      <c r="A185" s="16" t="s">
        <v>167</v>
      </c>
      <c r="B185" s="16"/>
      <c r="C185" s="16"/>
      <c r="D185" s="16"/>
      <c r="E185" s="16"/>
      <c r="F185" s="16"/>
      <c r="G185" s="16"/>
      <c r="H185" s="16"/>
    </row>
    <row r="186" s="15" customFormat="1" customHeight="1" spans="1:8">
      <c r="A186" s="17" t="s">
        <v>118</v>
      </c>
      <c r="B186" s="18"/>
      <c r="C186" s="19"/>
      <c r="D186" s="18"/>
      <c r="E186" s="20"/>
      <c r="F186" s="18"/>
      <c r="G186" s="20"/>
      <c r="H186" s="18"/>
    </row>
    <row r="187" ht="27.75" customHeight="1" spans="1:8">
      <c r="A187" s="21" t="s">
        <v>14</v>
      </c>
      <c r="B187" s="22" t="s">
        <v>31</v>
      </c>
      <c r="C187" s="22" t="s">
        <v>119</v>
      </c>
      <c r="D187" s="22" t="s">
        <v>120</v>
      </c>
      <c r="E187" s="23" t="s">
        <v>121</v>
      </c>
      <c r="F187" s="22" t="s">
        <v>122</v>
      </c>
      <c r="G187" s="23" t="s">
        <v>123</v>
      </c>
      <c r="H187" s="24" t="s">
        <v>124</v>
      </c>
    </row>
    <row r="188" customHeight="1" spans="1:15">
      <c r="A188" s="25" t="s">
        <v>125</v>
      </c>
      <c r="B188" s="26" t="s">
        <v>126</v>
      </c>
      <c r="C188" s="27"/>
      <c r="D188" s="27"/>
      <c r="E188" s="28"/>
      <c r="F188" s="29"/>
      <c r="G188" s="28"/>
      <c r="H188" s="30"/>
      <c r="K188" s="15" t="s">
        <v>168</v>
      </c>
      <c r="L188" s="15" t="s">
        <v>169</v>
      </c>
      <c r="M188" s="15" t="s">
        <v>170</v>
      </c>
      <c r="N188" s="15" t="s">
        <v>171</v>
      </c>
      <c r="O188" s="15" t="s">
        <v>172</v>
      </c>
    </row>
    <row r="189" customHeight="1" spans="1:15">
      <c r="A189" s="31">
        <v>1</v>
      </c>
      <c r="B189" s="32" t="s">
        <v>173</v>
      </c>
      <c r="C189" s="33" t="s">
        <v>174</v>
      </c>
      <c r="D189" s="33" t="s">
        <v>66</v>
      </c>
      <c r="E189" s="34"/>
      <c r="F189" s="35"/>
      <c r="G189" s="34">
        <f t="shared" ref="G189:G191" si="14">E189*F189</f>
        <v>0</v>
      </c>
      <c r="H189" s="36"/>
      <c r="K189" s="15" t="s">
        <v>175</v>
      </c>
      <c r="L189" s="60" t="s">
        <v>176</v>
      </c>
      <c r="M189" s="61">
        <v>3.1</v>
      </c>
      <c r="N189" s="62">
        <v>2.297</v>
      </c>
      <c r="O189" s="62">
        <f t="shared" ref="O189:O192" si="15">N189*M189</f>
        <v>7.1207</v>
      </c>
    </row>
    <row r="190" customHeight="1" spans="1:15">
      <c r="A190" s="31">
        <v>2</v>
      </c>
      <c r="B190" s="32" t="s">
        <v>177</v>
      </c>
      <c r="C190" s="33" t="s">
        <v>174</v>
      </c>
      <c r="D190" s="33" t="s">
        <v>79</v>
      </c>
      <c r="E190" s="34"/>
      <c r="F190" s="35"/>
      <c r="G190" s="34">
        <f t="shared" si="14"/>
        <v>0</v>
      </c>
      <c r="H190" s="36"/>
      <c r="K190" s="15" t="s">
        <v>178</v>
      </c>
      <c r="L190" s="15" t="s">
        <v>179</v>
      </c>
      <c r="M190" s="61">
        <f>1.15*4</f>
        <v>4.6</v>
      </c>
      <c r="N190" s="62">
        <v>1.849</v>
      </c>
      <c r="O190" s="62">
        <f t="shared" si="15"/>
        <v>8.5054</v>
      </c>
    </row>
    <row r="191" customHeight="1" spans="1:15">
      <c r="A191" s="31">
        <v>3</v>
      </c>
      <c r="B191" s="32" t="s">
        <v>180</v>
      </c>
      <c r="C191" s="33" t="s">
        <v>174</v>
      </c>
      <c r="D191" s="33" t="s">
        <v>79</v>
      </c>
      <c r="E191" s="34"/>
      <c r="F191" s="35"/>
      <c r="G191" s="34">
        <f t="shared" si="14"/>
        <v>0</v>
      </c>
      <c r="H191" s="36"/>
      <c r="K191" s="15" t="s">
        <v>181</v>
      </c>
      <c r="L191" s="15" t="s">
        <v>182</v>
      </c>
      <c r="M191" s="61">
        <f>M189*2</f>
        <v>6.2</v>
      </c>
      <c r="N191" s="62">
        <v>1.1</v>
      </c>
      <c r="O191" s="62">
        <f t="shared" si="15"/>
        <v>6.82</v>
      </c>
    </row>
    <row r="192" customHeight="1" spans="1:15">
      <c r="A192" s="31">
        <v>4</v>
      </c>
      <c r="B192" s="32"/>
      <c r="C192" s="33"/>
      <c r="D192" s="33"/>
      <c r="E192" s="34"/>
      <c r="F192" s="35"/>
      <c r="G192" s="34"/>
      <c r="H192" s="36"/>
      <c r="K192" s="15" t="s">
        <v>183</v>
      </c>
      <c r="L192" s="15" t="s">
        <v>184</v>
      </c>
      <c r="M192" s="61">
        <f>(M189-0.051*4)/0.135*0.85</f>
        <v>18.2340740740741</v>
      </c>
      <c r="N192" s="62">
        <v>0.711</v>
      </c>
      <c r="O192" s="62">
        <f t="shared" si="15"/>
        <v>12.9644266666667</v>
      </c>
    </row>
    <row r="193" customHeight="1" spans="1:16">
      <c r="A193" s="25"/>
      <c r="B193" s="26" t="s">
        <v>133</v>
      </c>
      <c r="C193" s="33"/>
      <c r="D193" s="33"/>
      <c r="E193" s="34"/>
      <c r="F193" s="33"/>
      <c r="G193" s="28">
        <f>SUM(G189:G192)</f>
        <v>0</v>
      </c>
      <c r="H193" s="36"/>
      <c r="M193" s="61"/>
      <c r="N193" s="15" t="s">
        <v>185</v>
      </c>
      <c r="O193" s="62">
        <f>SUM(O189:O192)*1.1</f>
        <v>38.9515793333333</v>
      </c>
      <c r="P193" s="62">
        <f>O193/M189</f>
        <v>12.5650255913979</v>
      </c>
    </row>
    <row r="194" customHeight="1" spans="1:13">
      <c r="A194" s="25"/>
      <c r="B194" s="26"/>
      <c r="C194" s="33"/>
      <c r="D194" s="33"/>
      <c r="E194" s="34"/>
      <c r="F194" s="33"/>
      <c r="G194" s="28"/>
      <c r="H194" s="36"/>
      <c r="K194" s="15" t="s">
        <v>177</v>
      </c>
      <c r="L194" s="15">
        <v>2</v>
      </c>
      <c r="M194" s="15">
        <f>L194/M189</f>
        <v>0.645161290322581</v>
      </c>
    </row>
    <row r="195" customHeight="1" spans="1:12">
      <c r="A195" s="25" t="s">
        <v>134</v>
      </c>
      <c r="B195" s="26" t="s">
        <v>138</v>
      </c>
      <c r="C195" s="27"/>
      <c r="D195" s="27"/>
      <c r="E195" s="28"/>
      <c r="F195" s="27"/>
      <c r="G195" s="28"/>
      <c r="H195" s="36"/>
      <c r="K195" s="15" t="s">
        <v>186</v>
      </c>
      <c r="L195" s="15">
        <v>4</v>
      </c>
    </row>
    <row r="196" customHeight="1" spans="1:8">
      <c r="A196" s="31"/>
      <c r="B196" s="26" t="s">
        <v>133</v>
      </c>
      <c r="C196" s="33"/>
      <c r="D196" s="33"/>
      <c r="E196" s="34"/>
      <c r="F196" s="33"/>
      <c r="G196" s="28"/>
      <c r="H196" s="36"/>
    </row>
    <row r="197" customHeight="1" spans="1:8">
      <c r="A197" s="31"/>
      <c r="B197" s="32"/>
      <c r="C197" s="33"/>
      <c r="D197" s="33"/>
      <c r="E197" s="34"/>
      <c r="F197" s="35"/>
      <c r="G197" s="34"/>
      <c r="H197" s="36"/>
    </row>
    <row r="198" customHeight="1" spans="1:8">
      <c r="A198" s="31" t="s">
        <v>137</v>
      </c>
      <c r="B198" s="32" t="s">
        <v>140</v>
      </c>
      <c r="C198" s="33"/>
      <c r="D198" s="33" t="s">
        <v>66</v>
      </c>
      <c r="E198" s="34"/>
      <c r="F198" s="35"/>
      <c r="G198" s="34">
        <f t="shared" ref="G198:G202" si="16">E198*F198</f>
        <v>0</v>
      </c>
      <c r="H198" s="36"/>
    </row>
    <row r="199" customHeight="1" spans="1:8">
      <c r="A199" s="31" t="s">
        <v>139</v>
      </c>
      <c r="B199" s="32" t="s">
        <v>142</v>
      </c>
      <c r="C199" s="33"/>
      <c r="D199" s="33" t="s">
        <v>66</v>
      </c>
      <c r="E199" s="34"/>
      <c r="F199" s="35"/>
      <c r="G199" s="34">
        <f t="shared" si="16"/>
        <v>0</v>
      </c>
      <c r="H199" s="36"/>
    </row>
    <row r="200" customHeight="1" spans="1:8">
      <c r="A200" s="31" t="s">
        <v>141</v>
      </c>
      <c r="B200" s="32" t="s">
        <v>144</v>
      </c>
      <c r="C200" s="33"/>
      <c r="D200" s="33" t="s">
        <v>66</v>
      </c>
      <c r="E200" s="34"/>
      <c r="F200" s="35"/>
      <c r="G200" s="34">
        <f t="shared" si="16"/>
        <v>0</v>
      </c>
      <c r="H200" s="36"/>
    </row>
    <row r="201" customHeight="1" spans="1:8">
      <c r="A201" s="31" t="s">
        <v>143</v>
      </c>
      <c r="B201" s="32" t="s">
        <v>146</v>
      </c>
      <c r="C201" s="33"/>
      <c r="D201" s="33" t="s">
        <v>66</v>
      </c>
      <c r="E201" s="34"/>
      <c r="F201" s="35"/>
      <c r="G201" s="34">
        <f t="shared" si="16"/>
        <v>0</v>
      </c>
      <c r="H201" s="36"/>
    </row>
    <row r="202" customHeight="1" spans="1:8">
      <c r="A202" s="31" t="s">
        <v>145</v>
      </c>
      <c r="B202" s="32" t="s">
        <v>148</v>
      </c>
      <c r="C202" s="33"/>
      <c r="D202" s="33" t="s">
        <v>66</v>
      </c>
      <c r="E202" s="34"/>
      <c r="F202" s="35"/>
      <c r="G202" s="34">
        <f t="shared" si="16"/>
        <v>0</v>
      </c>
      <c r="H202" s="36"/>
    </row>
    <row r="203" ht="27.75" customHeight="1" spans="1:8">
      <c r="A203" s="25" t="s">
        <v>147</v>
      </c>
      <c r="B203" s="26" t="s">
        <v>187</v>
      </c>
      <c r="C203" s="33"/>
      <c r="D203" s="33"/>
      <c r="E203" s="34"/>
      <c r="F203" s="33"/>
      <c r="G203" s="28">
        <f>SUM(G198:G202)+G193+G196</f>
        <v>0</v>
      </c>
      <c r="H203" s="36"/>
    </row>
    <row r="204" customHeight="1" spans="1:8">
      <c r="A204" s="25"/>
      <c r="B204" s="26"/>
      <c r="C204" s="33"/>
      <c r="D204" s="33"/>
      <c r="E204" s="34"/>
      <c r="F204" s="33"/>
      <c r="G204" s="28"/>
      <c r="H204" s="36"/>
    </row>
    <row r="205" customHeight="1" spans="1:8">
      <c r="A205" s="31" t="s">
        <v>149</v>
      </c>
      <c r="B205" s="32" t="s">
        <v>152</v>
      </c>
      <c r="C205" s="37"/>
      <c r="D205" s="33"/>
      <c r="E205" s="34"/>
      <c r="F205" s="33"/>
      <c r="G205" s="34">
        <f>G203*C205</f>
        <v>0</v>
      </c>
      <c r="H205" s="36"/>
    </row>
    <row r="206" customHeight="1" spans="1:8">
      <c r="A206" s="31" t="s">
        <v>151</v>
      </c>
      <c r="B206" s="32" t="s">
        <v>154</v>
      </c>
      <c r="C206" s="37"/>
      <c r="D206" s="33"/>
      <c r="E206" s="34"/>
      <c r="F206" s="33"/>
      <c r="G206" s="34">
        <f>SUM(G203:G205)*C206</f>
        <v>0</v>
      </c>
      <c r="H206" s="36"/>
    </row>
    <row r="207" customHeight="1" spans="1:8">
      <c r="A207" s="31"/>
      <c r="B207" s="32"/>
      <c r="C207" s="37"/>
      <c r="D207" s="33"/>
      <c r="E207" s="34"/>
      <c r="F207" s="38"/>
      <c r="G207" s="34"/>
      <c r="H207" s="36"/>
    </row>
    <row r="208" customHeight="1" spans="1:8">
      <c r="A208" s="25" t="s">
        <v>153</v>
      </c>
      <c r="B208" s="26" t="s">
        <v>156</v>
      </c>
      <c r="C208" s="33"/>
      <c r="D208" s="33" t="s">
        <v>66</v>
      </c>
      <c r="E208" s="34"/>
      <c r="F208" s="33"/>
      <c r="G208" s="28">
        <f>SUM(G203:G207)</f>
        <v>0</v>
      </c>
      <c r="H208" s="36"/>
    </row>
    <row r="209" s="15" customFormat="1" customHeight="1" spans="1:8">
      <c r="A209" s="45" t="s">
        <v>155</v>
      </c>
      <c r="B209" s="46" t="s">
        <v>158</v>
      </c>
      <c r="C209" s="48"/>
      <c r="D209" s="48" t="s">
        <v>66</v>
      </c>
      <c r="E209" s="49"/>
      <c r="F209" s="48"/>
      <c r="G209" s="63">
        <f>G208*C209</f>
        <v>0</v>
      </c>
      <c r="H209" s="64"/>
    </row>
    <row r="210" s="15" customFormat="1" customHeight="1" spans="1:8">
      <c r="A210" s="65"/>
      <c r="B210" s="66"/>
      <c r="C210" s="67"/>
      <c r="D210" s="67"/>
      <c r="E210" s="68"/>
      <c r="F210" s="67"/>
      <c r="G210" s="69"/>
      <c r="H210" s="70"/>
    </row>
    <row r="211" s="15" customFormat="1" customHeight="1" spans="1:8">
      <c r="A211" s="65"/>
      <c r="B211" s="66"/>
      <c r="C211" s="67"/>
      <c r="D211" s="67"/>
      <c r="E211" s="68"/>
      <c r="F211" s="67"/>
      <c r="G211" s="69"/>
      <c r="H211" s="70"/>
    </row>
    <row r="212" customHeight="1" spans="1:8">
      <c r="A212" s="16" t="s">
        <v>188</v>
      </c>
      <c r="B212" s="16"/>
      <c r="C212" s="16"/>
      <c r="D212" s="16"/>
      <c r="E212" s="16"/>
      <c r="F212" s="16"/>
      <c r="G212" s="16"/>
      <c r="H212" s="16"/>
    </row>
    <row r="213" s="15" customFormat="1" customHeight="1" spans="1:8">
      <c r="A213" s="17" t="s">
        <v>118</v>
      </c>
      <c r="B213" s="18"/>
      <c r="C213" s="19"/>
      <c r="D213" s="18"/>
      <c r="E213" s="20"/>
      <c r="F213" s="18"/>
      <c r="G213" s="20"/>
      <c r="H213" s="18"/>
    </row>
    <row r="214" ht="27.75" customHeight="1" spans="1:8">
      <c r="A214" s="21" t="s">
        <v>14</v>
      </c>
      <c r="B214" s="22" t="s">
        <v>31</v>
      </c>
      <c r="C214" s="22" t="s">
        <v>119</v>
      </c>
      <c r="D214" s="22" t="s">
        <v>120</v>
      </c>
      <c r="E214" s="23" t="s">
        <v>121</v>
      </c>
      <c r="F214" s="22" t="s">
        <v>122</v>
      </c>
      <c r="G214" s="23" t="s">
        <v>123</v>
      </c>
      <c r="H214" s="24" t="s">
        <v>124</v>
      </c>
    </row>
    <row r="215" customHeight="1" spans="1:15">
      <c r="A215" s="25" t="s">
        <v>125</v>
      </c>
      <c r="B215" s="26" t="s">
        <v>126</v>
      </c>
      <c r="C215" s="27"/>
      <c r="D215" s="27"/>
      <c r="E215" s="28"/>
      <c r="F215" s="29"/>
      <c r="G215" s="28"/>
      <c r="H215" s="30"/>
      <c r="K215" s="15" t="s">
        <v>168</v>
      </c>
      <c r="L215" s="15" t="s">
        <v>169</v>
      </c>
      <c r="M215" s="15" t="s">
        <v>170</v>
      </c>
      <c r="N215" s="15" t="s">
        <v>171</v>
      </c>
      <c r="O215" s="15" t="s">
        <v>172</v>
      </c>
    </row>
    <row r="216" customHeight="1" spans="1:15">
      <c r="A216" s="31">
        <v>1</v>
      </c>
      <c r="B216" s="32" t="s">
        <v>173</v>
      </c>
      <c r="C216" s="33" t="s">
        <v>174</v>
      </c>
      <c r="D216" s="33" t="s">
        <v>66</v>
      </c>
      <c r="E216" s="34"/>
      <c r="F216" s="35"/>
      <c r="G216" s="34">
        <f t="shared" ref="G216:G218" si="17">E216*F216</f>
        <v>0</v>
      </c>
      <c r="H216" s="36"/>
      <c r="K216" s="15" t="s">
        <v>189</v>
      </c>
      <c r="L216" s="60" t="s">
        <v>176</v>
      </c>
      <c r="M216" s="61">
        <v>1.1</v>
      </c>
      <c r="N216" s="62">
        <v>2.297</v>
      </c>
      <c r="O216" s="62">
        <f t="shared" ref="O216:O219" si="18">N216*M216</f>
        <v>2.5267</v>
      </c>
    </row>
    <row r="217" customHeight="1" spans="1:15">
      <c r="A217" s="31">
        <v>2</v>
      </c>
      <c r="B217" s="32" t="s">
        <v>177</v>
      </c>
      <c r="C217" s="33" t="s">
        <v>174</v>
      </c>
      <c r="D217" s="33" t="s">
        <v>79</v>
      </c>
      <c r="E217" s="34"/>
      <c r="F217" s="35"/>
      <c r="G217" s="34">
        <f t="shared" si="17"/>
        <v>0</v>
      </c>
      <c r="H217" s="36"/>
      <c r="K217" s="15" t="s">
        <v>178</v>
      </c>
      <c r="L217" s="15" t="s">
        <v>179</v>
      </c>
      <c r="M217" s="61">
        <f>1.4</f>
        <v>1.4</v>
      </c>
      <c r="N217" s="62">
        <v>1.849</v>
      </c>
      <c r="O217" s="62">
        <f t="shared" si="18"/>
        <v>2.5886</v>
      </c>
    </row>
    <row r="218" customHeight="1" spans="1:15">
      <c r="A218" s="31">
        <v>3</v>
      </c>
      <c r="B218" s="32" t="s">
        <v>180</v>
      </c>
      <c r="C218" s="33" t="s">
        <v>174</v>
      </c>
      <c r="D218" s="33" t="s">
        <v>79</v>
      </c>
      <c r="E218" s="34"/>
      <c r="F218" s="35"/>
      <c r="G218" s="34">
        <f t="shared" si="17"/>
        <v>0</v>
      </c>
      <c r="H218" s="36"/>
      <c r="K218" s="15" t="s">
        <v>181</v>
      </c>
      <c r="L218" s="15" t="s">
        <v>182</v>
      </c>
      <c r="M218" s="61">
        <f>M216*2</f>
        <v>2.2</v>
      </c>
      <c r="N218" s="62">
        <v>1.1</v>
      </c>
      <c r="O218" s="62">
        <f t="shared" si="18"/>
        <v>2.42</v>
      </c>
    </row>
    <row r="219" customHeight="1" spans="1:15">
      <c r="A219" s="31">
        <v>4</v>
      </c>
      <c r="B219" s="32"/>
      <c r="C219" s="33"/>
      <c r="D219" s="33"/>
      <c r="E219" s="34"/>
      <c r="F219" s="35"/>
      <c r="G219" s="34"/>
      <c r="H219" s="36"/>
      <c r="K219" s="15" t="s">
        <v>183</v>
      </c>
      <c r="L219" s="15" t="s">
        <v>184</v>
      </c>
      <c r="M219" s="61">
        <f>1.13*7</f>
        <v>7.91</v>
      </c>
      <c r="N219" s="62">
        <v>0.711</v>
      </c>
      <c r="O219" s="62">
        <f t="shared" si="18"/>
        <v>5.62401</v>
      </c>
    </row>
    <row r="220" customHeight="1" spans="1:16">
      <c r="A220" s="25"/>
      <c r="B220" s="26" t="s">
        <v>133</v>
      </c>
      <c r="C220" s="33"/>
      <c r="D220" s="33"/>
      <c r="E220" s="34"/>
      <c r="F220" s="33"/>
      <c r="G220" s="28">
        <f>SUM(G216:G219)</f>
        <v>0</v>
      </c>
      <c r="H220" s="36"/>
      <c r="M220" s="61"/>
      <c r="N220" s="15" t="s">
        <v>185</v>
      </c>
      <c r="O220" s="62">
        <f>SUM(O216:O219)*1.1</f>
        <v>14.475241</v>
      </c>
      <c r="P220" s="62">
        <f>O220/M216</f>
        <v>13.15931</v>
      </c>
    </row>
    <row r="221" customHeight="1" spans="1:13">
      <c r="A221" s="25"/>
      <c r="B221" s="26"/>
      <c r="C221" s="33"/>
      <c r="D221" s="33"/>
      <c r="E221" s="34"/>
      <c r="F221" s="33"/>
      <c r="G221" s="28"/>
      <c r="H221" s="36"/>
      <c r="K221" s="15" t="s">
        <v>177</v>
      </c>
      <c r="L221" s="15">
        <v>2</v>
      </c>
      <c r="M221" s="15">
        <f>L221/M216</f>
        <v>1.81818181818182</v>
      </c>
    </row>
    <row r="222" customHeight="1" spans="1:12">
      <c r="A222" s="25" t="s">
        <v>134</v>
      </c>
      <c r="B222" s="26" t="s">
        <v>138</v>
      </c>
      <c r="C222" s="27"/>
      <c r="D222" s="27"/>
      <c r="E222" s="28"/>
      <c r="F222" s="27"/>
      <c r="G222" s="34">
        <f t="shared" ref="G222:G228" si="19">E222*F222</f>
        <v>0</v>
      </c>
      <c r="H222" s="36"/>
      <c r="K222" s="15" t="s">
        <v>186</v>
      </c>
      <c r="L222" s="15">
        <v>4</v>
      </c>
    </row>
    <row r="223" customHeight="1" spans="1:8">
      <c r="A223" s="31"/>
      <c r="B223" s="26"/>
      <c r="C223" s="33"/>
      <c r="D223" s="33"/>
      <c r="E223" s="34"/>
      <c r="F223" s="33"/>
      <c r="G223" s="28"/>
      <c r="H223" s="36"/>
    </row>
    <row r="224" customHeight="1" spans="1:8">
      <c r="A224" s="31" t="s">
        <v>137</v>
      </c>
      <c r="B224" s="32" t="s">
        <v>140</v>
      </c>
      <c r="C224" s="33"/>
      <c r="D224" s="33" t="s">
        <v>66</v>
      </c>
      <c r="E224" s="34"/>
      <c r="F224" s="35"/>
      <c r="G224" s="34">
        <f t="shared" si="19"/>
        <v>0</v>
      </c>
      <c r="H224" s="36"/>
    </row>
    <row r="225" customHeight="1" spans="1:8">
      <c r="A225" s="31" t="s">
        <v>139</v>
      </c>
      <c r="B225" s="32" t="s">
        <v>142</v>
      </c>
      <c r="C225" s="33"/>
      <c r="D225" s="33" t="s">
        <v>66</v>
      </c>
      <c r="E225" s="34"/>
      <c r="F225" s="35"/>
      <c r="G225" s="34">
        <f t="shared" si="19"/>
        <v>0</v>
      </c>
      <c r="H225" s="36"/>
    </row>
    <row r="226" customHeight="1" spans="1:8">
      <c r="A226" s="31" t="s">
        <v>141</v>
      </c>
      <c r="B226" s="32" t="s">
        <v>144</v>
      </c>
      <c r="C226" s="33"/>
      <c r="D226" s="33" t="s">
        <v>66</v>
      </c>
      <c r="E226" s="34"/>
      <c r="F226" s="35"/>
      <c r="G226" s="34">
        <f t="shared" si="19"/>
        <v>0</v>
      </c>
      <c r="H226" s="36"/>
    </row>
    <row r="227" customHeight="1" spans="1:8">
      <c r="A227" s="31" t="s">
        <v>143</v>
      </c>
      <c r="B227" s="32" t="s">
        <v>146</v>
      </c>
      <c r="C227" s="33"/>
      <c r="D227" s="33" t="s">
        <v>66</v>
      </c>
      <c r="E227" s="34"/>
      <c r="F227" s="35"/>
      <c r="G227" s="34">
        <f t="shared" si="19"/>
        <v>0</v>
      </c>
      <c r="H227" s="36"/>
    </row>
    <row r="228" customHeight="1" spans="1:8">
      <c r="A228" s="31" t="s">
        <v>145</v>
      </c>
      <c r="B228" s="32" t="s">
        <v>148</v>
      </c>
      <c r="C228" s="33"/>
      <c r="D228" s="33" t="s">
        <v>66</v>
      </c>
      <c r="E228" s="34"/>
      <c r="F228" s="35"/>
      <c r="G228" s="34">
        <f t="shared" si="19"/>
        <v>0</v>
      </c>
      <c r="H228" s="36"/>
    </row>
    <row r="229" ht="27.75" customHeight="1" spans="1:8">
      <c r="A229" s="25" t="s">
        <v>147</v>
      </c>
      <c r="B229" s="26" t="s">
        <v>187</v>
      </c>
      <c r="C229" s="33"/>
      <c r="D229" s="33"/>
      <c r="E229" s="34"/>
      <c r="F229" s="33"/>
      <c r="G229" s="28">
        <f>SUM(G224:G228)+G220+G222</f>
        <v>0</v>
      </c>
      <c r="H229" s="36"/>
    </row>
    <row r="230" customHeight="1" spans="1:8">
      <c r="A230" s="25"/>
      <c r="B230" s="26"/>
      <c r="C230" s="33"/>
      <c r="D230" s="33"/>
      <c r="E230" s="34"/>
      <c r="F230" s="33"/>
      <c r="G230" s="28"/>
      <c r="H230" s="36"/>
    </row>
    <row r="231" customHeight="1" spans="1:8">
      <c r="A231" s="31" t="s">
        <v>149</v>
      </c>
      <c r="B231" s="32" t="s">
        <v>152</v>
      </c>
      <c r="C231" s="37"/>
      <c r="D231" s="33"/>
      <c r="E231" s="34"/>
      <c r="F231" s="33"/>
      <c r="G231" s="34">
        <f>G229*C231</f>
        <v>0</v>
      </c>
      <c r="H231" s="36"/>
    </row>
    <row r="232" customHeight="1" spans="1:8">
      <c r="A232" s="31" t="s">
        <v>151</v>
      </c>
      <c r="B232" s="32" t="s">
        <v>154</v>
      </c>
      <c r="C232" s="37"/>
      <c r="D232" s="33"/>
      <c r="E232" s="34"/>
      <c r="F232" s="33"/>
      <c r="G232" s="34">
        <f>SUM(G229:G231)*C232</f>
        <v>0</v>
      </c>
      <c r="H232" s="36"/>
    </row>
    <row r="233" customHeight="1" spans="1:8">
      <c r="A233" s="31"/>
      <c r="B233" s="32"/>
      <c r="C233" s="37"/>
      <c r="D233" s="33"/>
      <c r="E233" s="34"/>
      <c r="F233" s="38"/>
      <c r="G233" s="34"/>
      <c r="H233" s="36"/>
    </row>
    <row r="234" customHeight="1" spans="1:8">
      <c r="A234" s="25" t="s">
        <v>153</v>
      </c>
      <c r="B234" s="26" t="s">
        <v>156</v>
      </c>
      <c r="C234" s="33"/>
      <c r="D234" s="33" t="s">
        <v>66</v>
      </c>
      <c r="E234" s="34"/>
      <c r="F234" s="33"/>
      <c r="G234" s="28">
        <f>SUM(G229:G233)</f>
        <v>0</v>
      </c>
      <c r="H234" s="36"/>
    </row>
    <row r="235" s="15" customFormat="1" customHeight="1" spans="1:8">
      <c r="A235" s="45" t="s">
        <v>155</v>
      </c>
      <c r="B235" s="46" t="s">
        <v>158</v>
      </c>
      <c r="C235" s="48"/>
      <c r="D235" s="48" t="s">
        <v>66</v>
      </c>
      <c r="E235" s="49"/>
      <c r="F235" s="48"/>
      <c r="G235" s="63">
        <f>G234*C235</f>
        <v>0</v>
      </c>
      <c r="H235" s="64"/>
    </row>
    <row r="236" s="15" customFormat="1" customHeight="1" spans="1:8">
      <c r="A236" s="65"/>
      <c r="B236" s="66"/>
      <c r="C236" s="67"/>
      <c r="D236" s="67"/>
      <c r="E236" s="68"/>
      <c r="F236" s="67"/>
      <c r="G236" s="69"/>
      <c r="H236" s="70"/>
    </row>
    <row r="237" s="15" customFormat="1" customHeight="1" spans="1:8">
      <c r="A237" s="65"/>
      <c r="B237" s="66"/>
      <c r="C237" s="67"/>
      <c r="D237" s="67"/>
      <c r="E237" s="68"/>
      <c r="F237" s="67"/>
      <c r="G237" s="69"/>
      <c r="H237" s="70"/>
    </row>
    <row r="238" customHeight="1" spans="1:8">
      <c r="A238" s="16" t="s">
        <v>190</v>
      </c>
      <c r="B238" s="16"/>
      <c r="C238" s="16"/>
      <c r="D238" s="16"/>
      <c r="E238" s="16"/>
      <c r="F238" s="16"/>
      <c r="G238" s="16"/>
      <c r="H238" s="16"/>
    </row>
    <row r="239" s="15" customFormat="1" customHeight="1" spans="1:8">
      <c r="A239" s="17" t="s">
        <v>118</v>
      </c>
      <c r="B239" s="18"/>
      <c r="C239" s="19"/>
      <c r="D239" s="18"/>
      <c r="E239" s="20"/>
      <c r="F239" s="18"/>
      <c r="G239" s="20"/>
      <c r="H239" s="18"/>
    </row>
    <row r="240" ht="27.75" customHeight="1" spans="1:8">
      <c r="A240" s="21" t="s">
        <v>14</v>
      </c>
      <c r="B240" s="22" t="s">
        <v>31</v>
      </c>
      <c r="C240" s="22" t="s">
        <v>119</v>
      </c>
      <c r="D240" s="22" t="s">
        <v>120</v>
      </c>
      <c r="E240" s="23" t="s">
        <v>121</v>
      </c>
      <c r="F240" s="22" t="s">
        <v>122</v>
      </c>
      <c r="G240" s="23" t="s">
        <v>123</v>
      </c>
      <c r="H240" s="24" t="s">
        <v>124</v>
      </c>
    </row>
    <row r="241" customHeight="1" spans="1:15">
      <c r="A241" s="25" t="s">
        <v>125</v>
      </c>
      <c r="B241" s="26" t="s">
        <v>126</v>
      </c>
      <c r="C241" s="27"/>
      <c r="D241" s="27"/>
      <c r="E241" s="28"/>
      <c r="F241" s="29"/>
      <c r="G241" s="28"/>
      <c r="H241" s="30"/>
      <c r="K241" s="15" t="s">
        <v>168</v>
      </c>
      <c r="L241" s="15" t="s">
        <v>169</v>
      </c>
      <c r="M241" s="15" t="s">
        <v>170</v>
      </c>
      <c r="N241" s="15" t="s">
        <v>171</v>
      </c>
      <c r="O241" s="15" t="s">
        <v>172</v>
      </c>
    </row>
    <row r="242" customHeight="1" spans="1:15">
      <c r="A242" s="31">
        <v>1</v>
      </c>
      <c r="B242" s="32" t="s">
        <v>173</v>
      </c>
      <c r="C242" s="33" t="s">
        <v>174</v>
      </c>
      <c r="D242" s="33" t="s">
        <v>66</v>
      </c>
      <c r="E242" s="34"/>
      <c r="F242" s="35"/>
      <c r="G242" s="34">
        <f t="shared" ref="G242:G244" si="20">E242*F242</f>
        <v>0</v>
      </c>
      <c r="H242" s="36"/>
      <c r="K242" s="15" t="s">
        <v>189</v>
      </c>
      <c r="L242" s="60" t="s">
        <v>176</v>
      </c>
      <c r="M242" s="61">
        <v>2.2</v>
      </c>
      <c r="N242" s="62">
        <v>2.297</v>
      </c>
      <c r="O242" s="62">
        <f t="shared" ref="O242:O245" si="21">N242*M242</f>
        <v>5.0534</v>
      </c>
    </row>
    <row r="243" customHeight="1" spans="1:15">
      <c r="A243" s="31">
        <v>2</v>
      </c>
      <c r="B243" s="32" t="s">
        <v>177</v>
      </c>
      <c r="C243" s="33" t="s">
        <v>174</v>
      </c>
      <c r="D243" s="33" t="s">
        <v>79</v>
      </c>
      <c r="E243" s="34"/>
      <c r="F243" s="35"/>
      <c r="G243" s="34">
        <f t="shared" si="20"/>
        <v>0</v>
      </c>
      <c r="H243" s="36"/>
      <c r="K243" s="15" t="s">
        <v>178</v>
      </c>
      <c r="L243" s="15" t="s">
        <v>179</v>
      </c>
      <c r="M243" s="61">
        <f>1.05*3</f>
        <v>3.15</v>
      </c>
      <c r="N243" s="62">
        <v>1.849</v>
      </c>
      <c r="O243" s="62">
        <f t="shared" si="21"/>
        <v>5.82435</v>
      </c>
    </row>
    <row r="244" customHeight="1" spans="1:15">
      <c r="A244" s="31">
        <v>3</v>
      </c>
      <c r="B244" s="32" t="s">
        <v>180</v>
      </c>
      <c r="C244" s="33" t="s">
        <v>174</v>
      </c>
      <c r="D244" s="33" t="s">
        <v>79</v>
      </c>
      <c r="E244" s="34"/>
      <c r="F244" s="35"/>
      <c r="G244" s="34">
        <f t="shared" si="20"/>
        <v>0</v>
      </c>
      <c r="H244" s="36"/>
      <c r="K244" s="15" t="s">
        <v>181</v>
      </c>
      <c r="L244" s="15" t="s">
        <v>182</v>
      </c>
      <c r="M244" s="61">
        <f>M242*2</f>
        <v>4.4</v>
      </c>
      <c r="N244" s="62">
        <v>1.1</v>
      </c>
      <c r="O244" s="62">
        <f t="shared" si="21"/>
        <v>4.84</v>
      </c>
    </row>
    <row r="245" customHeight="1" spans="1:15">
      <c r="A245" s="31">
        <v>4</v>
      </c>
      <c r="B245" s="32"/>
      <c r="C245" s="33"/>
      <c r="D245" s="33"/>
      <c r="E245" s="34"/>
      <c r="F245" s="35"/>
      <c r="G245" s="34"/>
      <c r="H245" s="36"/>
      <c r="K245" s="15" t="s">
        <v>183</v>
      </c>
      <c r="L245" s="15" t="s">
        <v>184</v>
      </c>
      <c r="M245" s="61">
        <f>(M242-0.051*3)/0.135*0.8</f>
        <v>12.1303703703704</v>
      </c>
      <c r="N245" s="62">
        <v>0.711</v>
      </c>
      <c r="O245" s="62">
        <f t="shared" si="21"/>
        <v>8.62469333333333</v>
      </c>
    </row>
    <row r="246" customHeight="1" spans="1:16">
      <c r="A246" s="25"/>
      <c r="B246" s="26" t="s">
        <v>133</v>
      </c>
      <c r="C246" s="33"/>
      <c r="D246" s="33"/>
      <c r="E246" s="34"/>
      <c r="F246" s="33"/>
      <c r="G246" s="28">
        <f>SUM(G242:G245)</f>
        <v>0</v>
      </c>
      <c r="H246" s="36"/>
      <c r="M246" s="61"/>
      <c r="N246" s="15" t="s">
        <v>185</v>
      </c>
      <c r="O246" s="62">
        <f>SUM(O242:O245)*1.1</f>
        <v>26.7766876666667</v>
      </c>
      <c r="P246" s="62">
        <f>O246/M242</f>
        <v>12.1712216666667</v>
      </c>
    </row>
    <row r="247" customHeight="1" spans="1:13">
      <c r="A247" s="31"/>
      <c r="B247" s="32"/>
      <c r="C247" s="33"/>
      <c r="D247" s="33"/>
      <c r="E247" s="34"/>
      <c r="F247" s="35"/>
      <c r="G247" s="34"/>
      <c r="H247" s="36"/>
      <c r="K247" s="15" t="s">
        <v>191</v>
      </c>
      <c r="L247" s="15">
        <f>L248*4</f>
        <v>20</v>
      </c>
      <c r="M247" s="15">
        <f>L247/M242</f>
        <v>9.09090909090909</v>
      </c>
    </row>
    <row r="248" customHeight="1" spans="1:13">
      <c r="A248" s="25" t="s">
        <v>134</v>
      </c>
      <c r="B248" s="26" t="s">
        <v>138</v>
      </c>
      <c r="C248" s="27"/>
      <c r="D248" s="27"/>
      <c r="E248" s="28"/>
      <c r="F248" s="27"/>
      <c r="G248" s="34">
        <f t="shared" ref="G248:G255" si="22">E248*F248</f>
        <v>0</v>
      </c>
      <c r="H248" s="36"/>
      <c r="K248" s="15" t="s">
        <v>186</v>
      </c>
      <c r="L248" s="15">
        <v>5</v>
      </c>
      <c r="M248" s="15">
        <f>L248/M242</f>
        <v>2.27272727272727</v>
      </c>
    </row>
    <row r="249" customHeight="1" spans="1:8">
      <c r="A249" s="31"/>
      <c r="B249" s="26" t="s">
        <v>133</v>
      </c>
      <c r="C249" s="33"/>
      <c r="D249" s="33"/>
      <c r="E249" s="34"/>
      <c r="F249" s="33"/>
      <c r="G249" s="28">
        <f>G248</f>
        <v>0</v>
      </c>
      <c r="H249" s="36"/>
    </row>
    <row r="250" customHeight="1" spans="1:8">
      <c r="A250" s="25"/>
      <c r="B250" s="26"/>
      <c r="C250" s="33"/>
      <c r="D250" s="33"/>
      <c r="E250" s="34"/>
      <c r="F250" s="33"/>
      <c r="G250" s="28"/>
      <c r="H250" s="36"/>
    </row>
    <row r="251" customHeight="1" spans="1:8">
      <c r="A251" s="31" t="s">
        <v>137</v>
      </c>
      <c r="B251" s="32" t="s">
        <v>140</v>
      </c>
      <c r="C251" s="33"/>
      <c r="D251" s="33" t="s">
        <v>66</v>
      </c>
      <c r="E251" s="34"/>
      <c r="F251" s="35"/>
      <c r="G251" s="34">
        <f t="shared" si="22"/>
        <v>0</v>
      </c>
      <c r="H251" s="36"/>
    </row>
    <row r="252" customHeight="1" spans="1:8">
      <c r="A252" s="31" t="s">
        <v>139</v>
      </c>
      <c r="B252" s="32" t="s">
        <v>142</v>
      </c>
      <c r="C252" s="33"/>
      <c r="D252" s="33" t="s">
        <v>66</v>
      </c>
      <c r="E252" s="34"/>
      <c r="F252" s="35"/>
      <c r="G252" s="34">
        <f t="shared" si="22"/>
        <v>0</v>
      </c>
      <c r="H252" s="36"/>
    </row>
    <row r="253" customHeight="1" spans="1:8">
      <c r="A253" s="31" t="s">
        <v>141</v>
      </c>
      <c r="B253" s="32" t="s">
        <v>144</v>
      </c>
      <c r="C253" s="33"/>
      <c r="D253" s="33" t="s">
        <v>66</v>
      </c>
      <c r="E253" s="34"/>
      <c r="F253" s="35"/>
      <c r="G253" s="34">
        <f t="shared" si="22"/>
        <v>0</v>
      </c>
      <c r="H253" s="36"/>
    </row>
    <row r="254" customHeight="1" spans="1:8">
      <c r="A254" s="31" t="s">
        <v>143</v>
      </c>
      <c r="B254" s="32" t="s">
        <v>146</v>
      </c>
      <c r="C254" s="33"/>
      <c r="D254" s="33" t="s">
        <v>66</v>
      </c>
      <c r="E254" s="34"/>
      <c r="F254" s="35"/>
      <c r="G254" s="34">
        <f t="shared" si="22"/>
        <v>0</v>
      </c>
      <c r="H254" s="36"/>
    </row>
    <row r="255" customHeight="1" spans="1:8">
      <c r="A255" s="31" t="s">
        <v>145</v>
      </c>
      <c r="B255" s="32" t="s">
        <v>148</v>
      </c>
      <c r="C255" s="33"/>
      <c r="D255" s="33" t="s">
        <v>66</v>
      </c>
      <c r="E255" s="34"/>
      <c r="F255" s="35"/>
      <c r="G255" s="34">
        <f t="shared" si="22"/>
        <v>0</v>
      </c>
      <c r="H255" s="36"/>
    </row>
    <row r="256" ht="27.75" customHeight="1" spans="1:8">
      <c r="A256" s="25" t="s">
        <v>147</v>
      </c>
      <c r="B256" s="26" t="s">
        <v>187</v>
      </c>
      <c r="C256" s="33"/>
      <c r="D256" s="33"/>
      <c r="E256" s="34"/>
      <c r="F256" s="33"/>
      <c r="G256" s="28">
        <f>SUM(G251:G255)+G246+G249</f>
        <v>0</v>
      </c>
      <c r="H256" s="36"/>
    </row>
    <row r="257" customHeight="1" spans="1:8">
      <c r="A257" s="25"/>
      <c r="B257" s="26"/>
      <c r="C257" s="33"/>
      <c r="D257" s="33"/>
      <c r="E257" s="34"/>
      <c r="F257" s="33"/>
      <c r="G257" s="28"/>
      <c r="H257" s="36"/>
    </row>
    <row r="258" customHeight="1" spans="1:8">
      <c r="A258" s="31" t="s">
        <v>149</v>
      </c>
      <c r="B258" s="32" t="s">
        <v>152</v>
      </c>
      <c r="C258" s="37"/>
      <c r="D258" s="33"/>
      <c r="E258" s="34"/>
      <c r="F258" s="33"/>
      <c r="G258" s="34">
        <f>G256*C258</f>
        <v>0</v>
      </c>
      <c r="H258" s="36"/>
    </row>
    <row r="259" customHeight="1" spans="1:8">
      <c r="A259" s="31" t="s">
        <v>151</v>
      </c>
      <c r="B259" s="32" t="s">
        <v>154</v>
      </c>
      <c r="C259" s="37"/>
      <c r="D259" s="33"/>
      <c r="E259" s="34"/>
      <c r="F259" s="33"/>
      <c r="G259" s="34">
        <f>SUM(G256:G258)*C259</f>
        <v>0</v>
      </c>
      <c r="H259" s="36"/>
    </row>
    <row r="260" customHeight="1" spans="1:8">
      <c r="A260" s="31"/>
      <c r="B260" s="32"/>
      <c r="C260" s="37"/>
      <c r="D260" s="33"/>
      <c r="E260" s="34"/>
      <c r="F260" s="38"/>
      <c r="G260" s="34"/>
      <c r="H260" s="36"/>
    </row>
    <row r="261" customHeight="1" spans="1:8">
      <c r="A261" s="25" t="s">
        <v>153</v>
      </c>
      <c r="B261" s="26" t="s">
        <v>156</v>
      </c>
      <c r="C261" s="33"/>
      <c r="D261" s="33" t="s">
        <v>66</v>
      </c>
      <c r="E261" s="34"/>
      <c r="F261" s="33"/>
      <c r="G261" s="28">
        <f>SUM(G256:G260)</f>
        <v>0</v>
      </c>
      <c r="H261" s="36"/>
    </row>
    <row r="262" s="15" customFormat="1" customHeight="1" spans="1:8">
      <c r="A262" s="39" t="s">
        <v>155</v>
      </c>
      <c r="B262" s="40" t="s">
        <v>158</v>
      </c>
      <c r="C262" s="41"/>
      <c r="D262" s="33" t="s">
        <v>66</v>
      </c>
      <c r="E262" s="42"/>
      <c r="F262" s="41"/>
      <c r="G262" s="43">
        <f>G261*C262</f>
        <v>0</v>
      </c>
      <c r="H262" s="44"/>
    </row>
    <row r="263" customHeight="1" spans="1:8">
      <c r="A263" s="45"/>
      <c r="B263" s="46"/>
      <c r="C263" s="47"/>
      <c r="D263" s="48"/>
      <c r="E263" s="49"/>
      <c r="F263" s="50"/>
      <c r="G263" s="51"/>
      <c r="H263" s="52"/>
    </row>
    <row r="264" customHeight="1" spans="5:5">
      <c r="E264" s="58"/>
    </row>
    <row r="265" customHeight="1" spans="5:5">
      <c r="E265" s="59"/>
    </row>
    <row r="266" customHeight="1" spans="1:8">
      <c r="A266" s="16" t="s">
        <v>192</v>
      </c>
      <c r="B266" s="16"/>
      <c r="C266" s="16"/>
      <c r="D266" s="16"/>
      <c r="E266" s="16"/>
      <c r="F266" s="16"/>
      <c r="G266" s="16"/>
      <c r="H266" s="16"/>
    </row>
    <row r="267" s="15" customFormat="1" customHeight="1" spans="1:8">
      <c r="A267" s="17" t="s">
        <v>118</v>
      </c>
      <c r="B267" s="18"/>
      <c r="C267" s="19"/>
      <c r="D267" s="18"/>
      <c r="E267" s="20"/>
      <c r="F267" s="18"/>
      <c r="G267" s="20"/>
      <c r="H267" s="18"/>
    </row>
    <row r="268" ht="27.75" customHeight="1" spans="1:8">
      <c r="A268" s="21" t="s">
        <v>14</v>
      </c>
      <c r="B268" s="22" t="s">
        <v>31</v>
      </c>
      <c r="C268" s="22" t="s">
        <v>119</v>
      </c>
      <c r="D268" s="22" t="s">
        <v>120</v>
      </c>
      <c r="E268" s="23" t="s">
        <v>121</v>
      </c>
      <c r="F268" s="22" t="s">
        <v>122</v>
      </c>
      <c r="G268" s="23" t="s">
        <v>123</v>
      </c>
      <c r="H268" s="24" t="s">
        <v>124</v>
      </c>
    </row>
    <row r="269" customHeight="1" spans="1:16">
      <c r="A269" s="25" t="s">
        <v>125</v>
      </c>
      <c r="B269" s="26" t="s">
        <v>126</v>
      </c>
      <c r="C269" s="27"/>
      <c r="D269" s="27"/>
      <c r="E269" s="28"/>
      <c r="F269" s="29"/>
      <c r="G269" s="28"/>
      <c r="H269" s="30"/>
      <c r="K269" s="15" t="s">
        <v>168</v>
      </c>
      <c r="L269" s="15" t="s">
        <v>169</v>
      </c>
      <c r="M269" s="15" t="s">
        <v>170</v>
      </c>
      <c r="N269" s="15" t="s">
        <v>171</v>
      </c>
      <c r="O269" s="15" t="s">
        <v>172</v>
      </c>
      <c r="P269" s="15" t="s">
        <v>193</v>
      </c>
    </row>
    <row r="270" customHeight="1" spans="1:15">
      <c r="A270" s="31">
        <v>1</v>
      </c>
      <c r="B270" s="32" t="s">
        <v>173</v>
      </c>
      <c r="C270" s="33" t="s">
        <v>174</v>
      </c>
      <c r="D270" s="33" t="s">
        <v>66</v>
      </c>
      <c r="E270" s="34"/>
      <c r="F270" s="35"/>
      <c r="G270" s="34">
        <f>E270*F270</f>
        <v>0</v>
      </c>
      <c r="H270" s="36"/>
      <c r="K270" s="15" t="s">
        <v>189</v>
      </c>
      <c r="L270" s="60" t="s">
        <v>176</v>
      </c>
      <c r="M270" s="61">
        <v>5</v>
      </c>
      <c r="N270" s="62">
        <v>2.297</v>
      </c>
      <c r="O270" s="62">
        <f>N270*M270</f>
        <v>11.485</v>
      </c>
    </row>
    <row r="271" customHeight="1" spans="1:16">
      <c r="A271" s="25"/>
      <c r="B271" s="26" t="s">
        <v>133</v>
      </c>
      <c r="C271" s="33"/>
      <c r="D271" s="33"/>
      <c r="E271" s="34"/>
      <c r="F271" s="33"/>
      <c r="G271" s="28">
        <f>SUM(G270:G270)</f>
        <v>0</v>
      </c>
      <c r="H271" s="36"/>
      <c r="M271" s="61"/>
      <c r="N271" s="15" t="s">
        <v>185</v>
      </c>
      <c r="O271" s="62">
        <f>SUM(O270:O270)*1.1</f>
        <v>12.6335</v>
      </c>
      <c r="P271" s="62">
        <f>O271/M270</f>
        <v>2.5267</v>
      </c>
    </row>
    <row r="272" customHeight="1" spans="1:13">
      <c r="A272" s="25"/>
      <c r="B272" s="26"/>
      <c r="C272" s="33"/>
      <c r="D272" s="33"/>
      <c r="E272" s="34"/>
      <c r="F272" s="33"/>
      <c r="G272" s="28"/>
      <c r="H272" s="36"/>
      <c r="K272" s="15" t="s">
        <v>177</v>
      </c>
      <c r="L272" s="15">
        <v>0</v>
      </c>
      <c r="M272" s="15">
        <f>L272/M270</f>
        <v>0</v>
      </c>
    </row>
    <row r="273" customHeight="1" spans="1:13">
      <c r="A273" s="25" t="s">
        <v>134</v>
      </c>
      <c r="B273" s="26" t="s">
        <v>138</v>
      </c>
      <c r="C273" s="27"/>
      <c r="D273" s="27"/>
      <c r="E273" s="28"/>
      <c r="F273" s="27"/>
      <c r="G273" s="34">
        <f t="shared" ref="G273:G280" si="23">E273*F273</f>
        <v>0</v>
      </c>
      <c r="H273" s="36"/>
      <c r="K273" s="15" t="s">
        <v>186</v>
      </c>
      <c r="L273" s="15">
        <v>4</v>
      </c>
      <c r="M273" s="15">
        <f>L273/M270</f>
        <v>0.8</v>
      </c>
    </row>
    <row r="274" customHeight="1" spans="1:8">
      <c r="A274" s="31"/>
      <c r="B274" s="26" t="s">
        <v>133</v>
      </c>
      <c r="C274" s="33"/>
      <c r="D274" s="33"/>
      <c r="E274" s="34"/>
      <c r="F274" s="33"/>
      <c r="G274" s="28">
        <f>G273</f>
        <v>0</v>
      </c>
      <c r="H274" s="36"/>
    </row>
    <row r="275" customHeight="1" spans="1:8">
      <c r="A275" s="31"/>
      <c r="B275" s="32"/>
      <c r="C275" s="33"/>
      <c r="D275" s="33"/>
      <c r="E275" s="34"/>
      <c r="F275" s="35"/>
      <c r="G275" s="34"/>
      <c r="H275" s="36"/>
    </row>
    <row r="276" customHeight="1" spans="1:8">
      <c r="A276" s="31" t="s">
        <v>137</v>
      </c>
      <c r="B276" s="32" t="s">
        <v>140</v>
      </c>
      <c r="C276" s="33"/>
      <c r="D276" s="33" t="s">
        <v>66</v>
      </c>
      <c r="E276" s="34"/>
      <c r="F276" s="35"/>
      <c r="G276" s="34">
        <f t="shared" si="23"/>
        <v>0</v>
      </c>
      <c r="H276" s="36"/>
    </row>
    <row r="277" customHeight="1" spans="1:8">
      <c r="A277" s="31" t="s">
        <v>139</v>
      </c>
      <c r="B277" s="32" t="s">
        <v>142</v>
      </c>
      <c r="C277" s="33"/>
      <c r="D277" s="33" t="s">
        <v>66</v>
      </c>
      <c r="E277" s="34"/>
      <c r="F277" s="35"/>
      <c r="G277" s="34">
        <f t="shared" si="23"/>
        <v>0</v>
      </c>
      <c r="H277" s="36"/>
    </row>
    <row r="278" customHeight="1" spans="1:8">
      <c r="A278" s="31" t="s">
        <v>141</v>
      </c>
      <c r="B278" s="32" t="s">
        <v>144</v>
      </c>
      <c r="C278" s="33"/>
      <c r="D278" s="33" t="s">
        <v>66</v>
      </c>
      <c r="E278" s="34"/>
      <c r="F278" s="35"/>
      <c r="G278" s="34">
        <f t="shared" si="23"/>
        <v>0</v>
      </c>
      <c r="H278" s="36"/>
    </row>
    <row r="279" customHeight="1" spans="1:8">
      <c r="A279" s="31" t="s">
        <v>143</v>
      </c>
      <c r="B279" s="32" t="s">
        <v>146</v>
      </c>
      <c r="C279" s="33"/>
      <c r="D279" s="33" t="s">
        <v>66</v>
      </c>
      <c r="E279" s="34"/>
      <c r="F279" s="35"/>
      <c r="G279" s="34">
        <f t="shared" si="23"/>
        <v>0</v>
      </c>
      <c r="H279" s="36"/>
    </row>
    <row r="280" customHeight="1" spans="1:8">
      <c r="A280" s="31" t="s">
        <v>145</v>
      </c>
      <c r="B280" s="32" t="s">
        <v>148</v>
      </c>
      <c r="C280" s="33"/>
      <c r="D280" s="33" t="s">
        <v>66</v>
      </c>
      <c r="E280" s="34"/>
      <c r="F280" s="35"/>
      <c r="G280" s="34">
        <f t="shared" si="23"/>
        <v>0</v>
      </c>
      <c r="H280" s="36"/>
    </row>
    <row r="281" ht="27.75" customHeight="1" spans="1:8">
      <c r="A281" s="25" t="s">
        <v>147</v>
      </c>
      <c r="B281" s="26" t="s">
        <v>187</v>
      </c>
      <c r="C281" s="33"/>
      <c r="D281" s="33"/>
      <c r="E281" s="34"/>
      <c r="F281" s="33"/>
      <c r="G281" s="28">
        <f>SUM(G276:G280)+G271+G274</f>
        <v>0</v>
      </c>
      <c r="H281" s="36"/>
    </row>
    <row r="282" customHeight="1" spans="1:8">
      <c r="A282" s="25"/>
      <c r="B282" s="26"/>
      <c r="C282" s="33"/>
      <c r="D282" s="33"/>
      <c r="E282" s="34"/>
      <c r="F282" s="33"/>
      <c r="G282" s="28"/>
      <c r="H282" s="36"/>
    </row>
    <row r="283" customHeight="1" spans="1:8">
      <c r="A283" s="31" t="s">
        <v>149</v>
      </c>
      <c r="B283" s="32" t="s">
        <v>152</v>
      </c>
      <c r="C283" s="37"/>
      <c r="D283" s="33"/>
      <c r="E283" s="34"/>
      <c r="F283" s="33"/>
      <c r="G283" s="34">
        <f>G281*C283</f>
        <v>0</v>
      </c>
      <c r="H283" s="36"/>
    </row>
    <row r="284" customHeight="1" spans="1:8">
      <c r="A284" s="31" t="s">
        <v>151</v>
      </c>
      <c r="B284" s="32" t="s">
        <v>154</v>
      </c>
      <c r="C284" s="37"/>
      <c r="D284" s="33"/>
      <c r="E284" s="34"/>
      <c r="F284" s="33"/>
      <c r="G284" s="34">
        <f>SUM(G281:G283)*C284</f>
        <v>0</v>
      </c>
      <c r="H284" s="36"/>
    </row>
    <row r="285" customHeight="1" spans="1:8">
      <c r="A285" s="31"/>
      <c r="B285" s="32"/>
      <c r="C285" s="37"/>
      <c r="D285" s="33"/>
      <c r="E285" s="34"/>
      <c r="F285" s="38"/>
      <c r="G285" s="34"/>
      <c r="H285" s="36"/>
    </row>
    <row r="286" customHeight="1" spans="1:8">
      <c r="A286" s="25" t="s">
        <v>153</v>
      </c>
      <c r="B286" s="26" t="s">
        <v>156</v>
      </c>
      <c r="C286" s="33"/>
      <c r="D286" s="33" t="s">
        <v>66</v>
      </c>
      <c r="E286" s="34"/>
      <c r="F286" s="33"/>
      <c r="G286" s="28">
        <f>SUM(G281:G285)</f>
        <v>0</v>
      </c>
      <c r="H286" s="36"/>
    </row>
    <row r="287" s="15" customFormat="1" customHeight="1" spans="1:8">
      <c r="A287" s="39" t="s">
        <v>155</v>
      </c>
      <c r="B287" s="40" t="s">
        <v>158</v>
      </c>
      <c r="C287" s="41"/>
      <c r="D287" s="33" t="s">
        <v>66</v>
      </c>
      <c r="E287" s="42"/>
      <c r="F287" s="41"/>
      <c r="G287" s="43">
        <f>G286*C287</f>
        <v>0</v>
      </c>
      <c r="H287" s="44"/>
    </row>
    <row r="288" customHeight="1" spans="1:8">
      <c r="A288" s="45"/>
      <c r="B288" s="46"/>
      <c r="C288" s="47"/>
      <c r="D288" s="48"/>
      <c r="E288" s="49"/>
      <c r="F288" s="50"/>
      <c r="G288" s="51"/>
      <c r="H288" s="52"/>
    </row>
    <row r="289" customHeight="1" spans="5:5">
      <c r="E289" s="58"/>
    </row>
    <row r="290" customHeight="1" spans="5:5">
      <c r="E290" s="59"/>
    </row>
    <row r="291" customHeight="1" spans="1:8">
      <c r="A291" s="16" t="s">
        <v>194</v>
      </c>
      <c r="B291" s="16"/>
      <c r="C291" s="16"/>
      <c r="D291" s="16"/>
      <c r="E291" s="16"/>
      <c r="F291" s="16"/>
      <c r="G291" s="16"/>
      <c r="H291" s="16"/>
    </row>
    <row r="292" s="15" customFormat="1" customHeight="1" spans="1:8">
      <c r="A292" s="17" t="s">
        <v>118</v>
      </c>
      <c r="B292" s="18"/>
      <c r="C292" s="19"/>
      <c r="D292" s="18"/>
      <c r="E292" s="20"/>
      <c r="F292" s="18"/>
      <c r="G292" s="20"/>
      <c r="H292" s="18"/>
    </row>
    <row r="293" ht="27.75" customHeight="1" spans="1:8">
      <c r="A293" s="21" t="s">
        <v>14</v>
      </c>
      <c r="B293" s="22" t="s">
        <v>31</v>
      </c>
      <c r="C293" s="22" t="s">
        <v>119</v>
      </c>
      <c r="D293" s="22" t="s">
        <v>120</v>
      </c>
      <c r="E293" s="23" t="s">
        <v>121</v>
      </c>
      <c r="F293" s="22" t="s">
        <v>122</v>
      </c>
      <c r="G293" s="23" t="s">
        <v>123</v>
      </c>
      <c r="H293" s="24" t="s">
        <v>124</v>
      </c>
    </row>
    <row r="294" customHeight="1" spans="1:16">
      <c r="A294" s="25" t="s">
        <v>125</v>
      </c>
      <c r="B294" s="26" t="s">
        <v>126</v>
      </c>
      <c r="C294" s="27"/>
      <c r="D294" s="27"/>
      <c r="E294" s="28"/>
      <c r="F294" s="29"/>
      <c r="G294" s="28"/>
      <c r="H294" s="30"/>
      <c r="K294" s="15" t="s">
        <v>168</v>
      </c>
      <c r="L294" s="15" t="s">
        <v>169</v>
      </c>
      <c r="M294" s="15" t="s">
        <v>170</v>
      </c>
      <c r="N294" s="15" t="s">
        <v>171</v>
      </c>
      <c r="O294" s="15" t="s">
        <v>172</v>
      </c>
      <c r="P294" s="15" t="s">
        <v>195</v>
      </c>
    </row>
    <row r="295" customHeight="1" spans="1:15">
      <c r="A295" s="31">
        <v>1</v>
      </c>
      <c r="B295" s="32" t="s">
        <v>196</v>
      </c>
      <c r="C295" s="33"/>
      <c r="D295" s="33" t="s">
        <v>129</v>
      </c>
      <c r="E295" s="34"/>
      <c r="F295" s="35"/>
      <c r="G295" s="34">
        <f>E295*F295</f>
        <v>0</v>
      </c>
      <c r="H295" s="36"/>
      <c r="K295" s="15" t="s">
        <v>197</v>
      </c>
      <c r="L295" s="71" t="s">
        <v>198</v>
      </c>
      <c r="M295" s="61">
        <v>1.2</v>
      </c>
      <c r="N295" s="62">
        <v>11.173</v>
      </c>
      <c r="O295" s="62">
        <f>N295*M295</f>
        <v>13.4076</v>
      </c>
    </row>
    <row r="296" customHeight="1" spans="1:16">
      <c r="A296" s="25"/>
      <c r="B296" s="26" t="s">
        <v>133</v>
      </c>
      <c r="C296" s="33"/>
      <c r="D296" s="33"/>
      <c r="E296" s="34"/>
      <c r="F296" s="33"/>
      <c r="G296" s="28">
        <f>SUM(G295:G295)</f>
        <v>0</v>
      </c>
      <c r="H296" s="36"/>
      <c r="K296" s="71"/>
      <c r="L296" s="71"/>
      <c r="M296" s="71"/>
      <c r="N296" s="71"/>
      <c r="O296" s="71"/>
      <c r="P296" s="71"/>
    </row>
    <row r="297" customHeight="1" spans="1:16">
      <c r="A297" s="31"/>
      <c r="B297" s="32"/>
      <c r="C297" s="33"/>
      <c r="D297" s="33"/>
      <c r="E297" s="34"/>
      <c r="F297" s="35"/>
      <c r="G297" s="34"/>
      <c r="H297" s="36"/>
      <c r="K297" s="71" t="s">
        <v>199</v>
      </c>
      <c r="L297" s="71">
        <v>1</v>
      </c>
      <c r="M297" s="71"/>
      <c r="N297" s="71"/>
      <c r="O297" s="71"/>
      <c r="P297" s="71"/>
    </row>
    <row r="298" customHeight="1" spans="1:14">
      <c r="A298" s="25" t="s">
        <v>134</v>
      </c>
      <c r="B298" s="26" t="s">
        <v>138</v>
      </c>
      <c r="C298" s="27"/>
      <c r="D298" s="27"/>
      <c r="E298" s="28"/>
      <c r="F298" s="27"/>
      <c r="G298" s="34">
        <f t="shared" ref="G298:G305" si="24">E298*F298</f>
        <v>0</v>
      </c>
      <c r="H298" s="36"/>
      <c r="N298" s="72"/>
    </row>
    <row r="299" customHeight="1" spans="1:8">
      <c r="A299" s="31"/>
      <c r="B299" s="26" t="s">
        <v>133</v>
      </c>
      <c r="C299" s="33"/>
      <c r="D299" s="33"/>
      <c r="E299" s="34"/>
      <c r="F299" s="33"/>
      <c r="G299" s="28">
        <f>G298</f>
        <v>0</v>
      </c>
      <c r="H299" s="36"/>
    </row>
    <row r="300" customHeight="1" spans="1:8">
      <c r="A300" s="25"/>
      <c r="B300" s="26"/>
      <c r="C300" s="33"/>
      <c r="D300" s="33"/>
      <c r="E300" s="34"/>
      <c r="F300" s="33"/>
      <c r="G300" s="28"/>
      <c r="H300" s="36"/>
    </row>
    <row r="301" customHeight="1" spans="1:8">
      <c r="A301" s="31" t="s">
        <v>137</v>
      </c>
      <c r="B301" s="32" t="s">
        <v>140</v>
      </c>
      <c r="C301" s="33"/>
      <c r="D301" s="33" t="s">
        <v>200</v>
      </c>
      <c r="E301" s="34"/>
      <c r="F301" s="35"/>
      <c r="G301" s="34">
        <f t="shared" si="24"/>
        <v>0</v>
      </c>
      <c r="H301" s="36"/>
    </row>
    <row r="302" customHeight="1" spans="1:8">
      <c r="A302" s="31" t="s">
        <v>139</v>
      </c>
      <c r="B302" s="32" t="s">
        <v>142</v>
      </c>
      <c r="C302" s="33"/>
      <c r="D302" s="33" t="s">
        <v>200</v>
      </c>
      <c r="E302" s="34"/>
      <c r="F302" s="35"/>
      <c r="G302" s="34">
        <f t="shared" si="24"/>
        <v>0</v>
      </c>
      <c r="H302" s="36"/>
    </row>
    <row r="303" customHeight="1" spans="1:8">
      <c r="A303" s="31" t="s">
        <v>141</v>
      </c>
      <c r="B303" s="32" t="s">
        <v>144</v>
      </c>
      <c r="C303" s="33"/>
      <c r="D303" s="33" t="s">
        <v>200</v>
      </c>
      <c r="E303" s="34"/>
      <c r="F303" s="35"/>
      <c r="G303" s="34">
        <f t="shared" si="24"/>
        <v>0</v>
      </c>
      <c r="H303" s="36"/>
    </row>
    <row r="304" customHeight="1" spans="1:8">
      <c r="A304" s="31" t="s">
        <v>143</v>
      </c>
      <c r="B304" s="32" t="s">
        <v>146</v>
      </c>
      <c r="C304" s="33"/>
      <c r="D304" s="33" t="s">
        <v>200</v>
      </c>
      <c r="E304" s="34"/>
      <c r="F304" s="35"/>
      <c r="G304" s="34">
        <f t="shared" si="24"/>
        <v>0</v>
      </c>
      <c r="H304" s="36"/>
    </row>
    <row r="305" customHeight="1" spans="1:8">
      <c r="A305" s="31" t="s">
        <v>145</v>
      </c>
      <c r="B305" s="32" t="s">
        <v>148</v>
      </c>
      <c r="C305" s="33"/>
      <c r="D305" s="33" t="s">
        <v>200</v>
      </c>
      <c r="E305" s="34"/>
      <c r="F305" s="35"/>
      <c r="G305" s="34">
        <f t="shared" si="24"/>
        <v>0</v>
      </c>
      <c r="H305" s="36"/>
    </row>
    <row r="306" ht="27.75" customHeight="1" spans="1:8">
      <c r="A306" s="25" t="s">
        <v>147</v>
      </c>
      <c r="B306" s="26" t="s">
        <v>187</v>
      </c>
      <c r="C306" s="33"/>
      <c r="D306" s="33"/>
      <c r="E306" s="34"/>
      <c r="F306" s="33"/>
      <c r="G306" s="28">
        <f>SUM(G301:G305)+G296+G299</f>
        <v>0</v>
      </c>
      <c r="H306" s="36"/>
    </row>
    <row r="307" customHeight="1" spans="1:8">
      <c r="A307" s="25"/>
      <c r="B307" s="26"/>
      <c r="C307" s="33"/>
      <c r="D307" s="33"/>
      <c r="E307" s="34"/>
      <c r="F307" s="33"/>
      <c r="G307" s="28"/>
      <c r="H307" s="36"/>
    </row>
    <row r="308" customHeight="1" spans="1:8">
      <c r="A308" s="31" t="s">
        <v>149</v>
      </c>
      <c r="B308" s="32" t="s">
        <v>152</v>
      </c>
      <c r="C308" s="37"/>
      <c r="D308" s="33"/>
      <c r="E308" s="34"/>
      <c r="F308" s="33"/>
      <c r="G308" s="34">
        <f>G306*C308</f>
        <v>0</v>
      </c>
      <c r="H308" s="36"/>
    </row>
    <row r="309" customHeight="1" spans="1:8">
      <c r="A309" s="31" t="s">
        <v>151</v>
      </c>
      <c r="B309" s="32" t="s">
        <v>154</v>
      </c>
      <c r="C309" s="37"/>
      <c r="D309" s="33"/>
      <c r="E309" s="34"/>
      <c r="F309" s="33"/>
      <c r="G309" s="34">
        <f>SUM(G306:G308)*C309</f>
        <v>0</v>
      </c>
      <c r="H309" s="36"/>
    </row>
    <row r="310" customHeight="1" spans="1:8">
      <c r="A310" s="31"/>
      <c r="B310" s="32"/>
      <c r="C310" s="37"/>
      <c r="D310" s="33"/>
      <c r="E310" s="34"/>
      <c r="F310" s="38"/>
      <c r="G310" s="34"/>
      <c r="H310" s="36"/>
    </row>
    <row r="311" customHeight="1" spans="1:8">
      <c r="A311" s="25" t="s">
        <v>153</v>
      </c>
      <c r="B311" s="26" t="s">
        <v>156</v>
      </c>
      <c r="C311" s="33"/>
      <c r="D311" s="33" t="s">
        <v>200</v>
      </c>
      <c r="E311" s="34"/>
      <c r="F311" s="33"/>
      <c r="G311" s="28">
        <f>SUM(G306:G310)</f>
        <v>0</v>
      </c>
      <c r="H311" s="36"/>
    </row>
    <row r="312" s="15" customFormat="1" customHeight="1" spans="1:8">
      <c r="A312" s="45" t="s">
        <v>155</v>
      </c>
      <c r="B312" s="46" t="s">
        <v>158</v>
      </c>
      <c r="C312" s="48"/>
      <c r="D312" s="48" t="s">
        <v>200</v>
      </c>
      <c r="E312" s="49"/>
      <c r="F312" s="48"/>
      <c r="G312" s="63">
        <f>G311*C312</f>
        <v>0</v>
      </c>
      <c r="H312" s="64"/>
    </row>
    <row r="313" customHeight="1" spans="5:5">
      <c r="E313" s="58"/>
    </row>
    <row r="314" customHeight="1" spans="5:5">
      <c r="E314" s="59"/>
    </row>
    <row r="315" ht="24" customHeight="1" spans="1:8">
      <c r="A315" s="16" t="s">
        <v>201</v>
      </c>
      <c r="B315" s="16"/>
      <c r="C315" s="16"/>
      <c r="D315" s="16"/>
      <c r="E315" s="16"/>
      <c r="F315" s="16"/>
      <c r="G315" s="16"/>
      <c r="H315" s="16"/>
    </row>
    <row r="316" s="15" customFormat="1" customHeight="1" spans="1:8">
      <c r="A316" s="17" t="s">
        <v>118</v>
      </c>
      <c r="B316" s="18"/>
      <c r="C316" s="19"/>
      <c r="D316" s="18"/>
      <c r="E316" s="20"/>
      <c r="F316" s="18"/>
      <c r="G316" s="20"/>
      <c r="H316" s="18"/>
    </row>
    <row r="317" ht="27.75" customHeight="1" spans="1:8">
      <c r="A317" s="21" t="s">
        <v>14</v>
      </c>
      <c r="B317" s="22" t="s">
        <v>31</v>
      </c>
      <c r="C317" s="22" t="s">
        <v>119</v>
      </c>
      <c r="D317" s="22" t="s">
        <v>120</v>
      </c>
      <c r="E317" s="23" t="s">
        <v>121</v>
      </c>
      <c r="F317" s="22" t="s">
        <v>122</v>
      </c>
      <c r="G317" s="23" t="s">
        <v>123</v>
      </c>
      <c r="H317" s="24" t="s">
        <v>124</v>
      </c>
    </row>
    <row r="318" customHeight="1" spans="1:15">
      <c r="A318" s="25" t="s">
        <v>125</v>
      </c>
      <c r="B318" s="26" t="s">
        <v>126</v>
      </c>
      <c r="C318" s="27"/>
      <c r="D318" s="27"/>
      <c r="E318" s="28"/>
      <c r="F318" s="29"/>
      <c r="G318" s="28"/>
      <c r="H318" s="30"/>
      <c r="K318" s="15" t="s">
        <v>168</v>
      </c>
      <c r="L318" s="15" t="s">
        <v>169</v>
      </c>
      <c r="M318" s="15" t="s">
        <v>170</v>
      </c>
      <c r="N318" s="15" t="s">
        <v>171</v>
      </c>
      <c r="O318" s="15" t="s">
        <v>172</v>
      </c>
    </row>
    <row r="319" customHeight="1" spans="1:15">
      <c r="A319" s="31">
        <v>1</v>
      </c>
      <c r="B319" s="32" t="s">
        <v>173</v>
      </c>
      <c r="C319" s="33" t="s">
        <v>174</v>
      </c>
      <c r="D319" s="33" t="s">
        <v>129</v>
      </c>
      <c r="E319" s="34"/>
      <c r="F319" s="35"/>
      <c r="G319" s="34">
        <f>E319*F319</f>
        <v>0</v>
      </c>
      <c r="H319" s="36"/>
      <c r="K319" s="15" t="s">
        <v>189</v>
      </c>
      <c r="L319" s="60" t="s">
        <v>202</v>
      </c>
      <c r="M319" s="61">
        <f>2.75*2+0.5*7+0.2*4</f>
        <v>9.8</v>
      </c>
      <c r="N319" s="62">
        <v>1.146</v>
      </c>
      <c r="O319" s="62">
        <f>N319*M319</f>
        <v>11.2308</v>
      </c>
    </row>
    <row r="320" customHeight="1" spans="1:15">
      <c r="A320" s="31">
        <v>2</v>
      </c>
      <c r="B320" s="32"/>
      <c r="C320" s="33"/>
      <c r="D320" s="33"/>
      <c r="E320" s="34"/>
      <c r="F320" s="35"/>
      <c r="G320" s="34"/>
      <c r="H320" s="36"/>
      <c r="M320" s="61"/>
      <c r="N320" s="62"/>
      <c r="O320" s="62"/>
    </row>
    <row r="321" customHeight="1" spans="1:16">
      <c r="A321" s="25"/>
      <c r="B321" s="26" t="s">
        <v>133</v>
      </c>
      <c r="C321" s="33"/>
      <c r="D321" s="33"/>
      <c r="E321" s="34"/>
      <c r="F321" s="33"/>
      <c r="G321" s="28">
        <f>SUM(G319:G320)</f>
        <v>0</v>
      </c>
      <c r="H321" s="36"/>
      <c r="M321" s="61"/>
      <c r="N321" s="15" t="s">
        <v>185</v>
      </c>
      <c r="O321" s="62">
        <f>SUM(O319:O320)*1.1</f>
        <v>12.35388</v>
      </c>
      <c r="P321" s="62"/>
    </row>
    <row r="322" customHeight="1" spans="1:13">
      <c r="A322" s="25"/>
      <c r="B322" s="26"/>
      <c r="C322" s="33"/>
      <c r="D322" s="33"/>
      <c r="E322" s="34"/>
      <c r="F322" s="33"/>
      <c r="G322" s="28"/>
      <c r="H322" s="36"/>
      <c r="K322" s="15" t="s">
        <v>177</v>
      </c>
      <c r="L322" s="15">
        <v>0</v>
      </c>
      <c r="M322" s="15">
        <f>L322/M319</f>
        <v>0</v>
      </c>
    </row>
    <row r="323" customHeight="1" spans="1:13">
      <c r="A323" s="25" t="s">
        <v>134</v>
      </c>
      <c r="B323" s="26" t="s">
        <v>138</v>
      </c>
      <c r="C323" s="27"/>
      <c r="D323" s="27"/>
      <c r="E323" s="28"/>
      <c r="F323" s="27"/>
      <c r="G323" s="34">
        <f t="shared" ref="G323:G330" si="25">E323*F323</f>
        <v>0</v>
      </c>
      <c r="H323" s="36"/>
      <c r="K323" s="15" t="s">
        <v>203</v>
      </c>
      <c r="L323" s="15">
        <v>4</v>
      </c>
      <c r="M323" s="15">
        <f>L323/M319</f>
        <v>0.408163265306122</v>
      </c>
    </row>
    <row r="324" customHeight="1" spans="1:8">
      <c r="A324" s="31"/>
      <c r="B324" s="26" t="s">
        <v>133</v>
      </c>
      <c r="C324" s="33"/>
      <c r="D324" s="33"/>
      <c r="E324" s="34"/>
      <c r="F324" s="33"/>
      <c r="G324" s="28">
        <f>G323</f>
        <v>0</v>
      </c>
      <c r="H324" s="36"/>
    </row>
    <row r="325" customHeight="1" spans="1:8">
      <c r="A325" s="25"/>
      <c r="B325" s="26"/>
      <c r="C325" s="33"/>
      <c r="D325" s="33"/>
      <c r="E325" s="34"/>
      <c r="F325" s="33"/>
      <c r="G325" s="28"/>
      <c r="H325" s="36"/>
    </row>
    <row r="326" customHeight="1" spans="1:8">
      <c r="A326" s="31" t="s">
        <v>137</v>
      </c>
      <c r="B326" s="32" t="s">
        <v>140</v>
      </c>
      <c r="C326" s="33"/>
      <c r="D326" s="33" t="s">
        <v>200</v>
      </c>
      <c r="E326" s="34"/>
      <c r="F326" s="35"/>
      <c r="G326" s="34">
        <f t="shared" si="25"/>
        <v>0</v>
      </c>
      <c r="H326" s="36"/>
    </row>
    <row r="327" customHeight="1" spans="1:8">
      <c r="A327" s="31" t="s">
        <v>139</v>
      </c>
      <c r="B327" s="32" t="s">
        <v>142</v>
      </c>
      <c r="C327" s="33"/>
      <c r="D327" s="33" t="s">
        <v>200</v>
      </c>
      <c r="E327" s="34"/>
      <c r="F327" s="35"/>
      <c r="G327" s="34">
        <f t="shared" si="25"/>
        <v>0</v>
      </c>
      <c r="H327" s="36"/>
    </row>
    <row r="328" customHeight="1" spans="1:8">
      <c r="A328" s="31" t="s">
        <v>141</v>
      </c>
      <c r="B328" s="32" t="s">
        <v>144</v>
      </c>
      <c r="C328" s="33"/>
      <c r="D328" s="33" t="s">
        <v>200</v>
      </c>
      <c r="E328" s="34"/>
      <c r="F328" s="35"/>
      <c r="G328" s="34">
        <f t="shared" si="25"/>
        <v>0</v>
      </c>
      <c r="H328" s="36"/>
    </row>
    <row r="329" customHeight="1" spans="1:8">
      <c r="A329" s="31" t="s">
        <v>143</v>
      </c>
      <c r="B329" s="32" t="s">
        <v>146</v>
      </c>
      <c r="C329" s="33"/>
      <c r="D329" s="33" t="s">
        <v>200</v>
      </c>
      <c r="E329" s="34"/>
      <c r="F329" s="35"/>
      <c r="G329" s="34">
        <f t="shared" si="25"/>
        <v>0</v>
      </c>
      <c r="H329" s="36"/>
    </row>
    <row r="330" customHeight="1" spans="1:8">
      <c r="A330" s="31" t="s">
        <v>145</v>
      </c>
      <c r="B330" s="32" t="s">
        <v>148</v>
      </c>
      <c r="C330" s="33"/>
      <c r="D330" s="33" t="s">
        <v>200</v>
      </c>
      <c r="E330" s="34"/>
      <c r="F330" s="35"/>
      <c r="G330" s="34">
        <f t="shared" si="25"/>
        <v>0</v>
      </c>
      <c r="H330" s="36"/>
    </row>
    <row r="331" ht="27.75" customHeight="1" spans="1:8">
      <c r="A331" s="25" t="s">
        <v>147</v>
      </c>
      <c r="B331" s="26" t="s">
        <v>187</v>
      </c>
      <c r="C331" s="33"/>
      <c r="D331" s="33"/>
      <c r="E331" s="34"/>
      <c r="F331" s="33"/>
      <c r="G331" s="28">
        <f>SUM(G326:G330)+G321+G324</f>
        <v>0</v>
      </c>
      <c r="H331" s="36"/>
    </row>
    <row r="332" customHeight="1" spans="1:8">
      <c r="A332" s="25"/>
      <c r="B332" s="26"/>
      <c r="C332" s="33"/>
      <c r="D332" s="33"/>
      <c r="E332" s="34"/>
      <c r="F332" s="33"/>
      <c r="G332" s="28"/>
      <c r="H332" s="36"/>
    </row>
    <row r="333" customHeight="1" spans="1:8">
      <c r="A333" s="31" t="s">
        <v>149</v>
      </c>
      <c r="B333" s="32" t="s">
        <v>152</v>
      </c>
      <c r="C333" s="37"/>
      <c r="D333" s="33"/>
      <c r="E333" s="34"/>
      <c r="F333" s="33"/>
      <c r="G333" s="34">
        <f>G331*C333</f>
        <v>0</v>
      </c>
      <c r="H333" s="36"/>
    </row>
    <row r="334" customHeight="1" spans="1:8">
      <c r="A334" s="31" t="s">
        <v>151</v>
      </c>
      <c r="B334" s="32" t="s">
        <v>154</v>
      </c>
      <c r="C334" s="37"/>
      <c r="D334" s="33"/>
      <c r="E334" s="34"/>
      <c r="F334" s="33"/>
      <c r="G334" s="34">
        <f>SUM(G331:G333)*C334</f>
        <v>0</v>
      </c>
      <c r="H334" s="36"/>
    </row>
    <row r="335" customHeight="1" spans="1:8">
      <c r="A335" s="31"/>
      <c r="B335" s="32"/>
      <c r="C335" s="37"/>
      <c r="D335" s="33"/>
      <c r="E335" s="34"/>
      <c r="F335" s="38"/>
      <c r="G335" s="34"/>
      <c r="H335" s="36"/>
    </row>
    <row r="336" customHeight="1" spans="1:8">
      <c r="A336" s="25" t="s">
        <v>153</v>
      </c>
      <c r="B336" s="26" t="s">
        <v>156</v>
      </c>
      <c r="C336" s="33"/>
      <c r="D336" s="33" t="s">
        <v>200</v>
      </c>
      <c r="E336" s="34"/>
      <c r="F336" s="33"/>
      <c r="G336" s="28">
        <f>SUM(G331:G335)</f>
        <v>0</v>
      </c>
      <c r="H336" s="36"/>
    </row>
    <row r="337" s="15" customFormat="1" customHeight="1" spans="1:8">
      <c r="A337" s="45" t="s">
        <v>155</v>
      </c>
      <c r="B337" s="46" t="s">
        <v>158</v>
      </c>
      <c r="C337" s="48"/>
      <c r="D337" s="48" t="s">
        <v>200</v>
      </c>
      <c r="E337" s="49"/>
      <c r="F337" s="48"/>
      <c r="G337" s="63">
        <f>G336*C337</f>
        <v>0</v>
      </c>
      <c r="H337" s="64"/>
    </row>
    <row r="338" customHeight="1" spans="5:5">
      <c r="E338" s="58"/>
    </row>
    <row r="339" customHeight="1" spans="5:5">
      <c r="E339" s="59"/>
    </row>
    <row r="340" customHeight="1" spans="1:8">
      <c r="A340" s="16" t="s">
        <v>204</v>
      </c>
      <c r="B340" s="16"/>
      <c r="C340" s="16"/>
      <c r="D340" s="16"/>
      <c r="E340" s="16"/>
      <c r="F340" s="16"/>
      <c r="G340" s="16"/>
      <c r="H340" s="16"/>
    </row>
    <row r="341" s="15" customFormat="1" customHeight="1" spans="1:8">
      <c r="A341" s="17" t="s">
        <v>118</v>
      </c>
      <c r="B341" s="18"/>
      <c r="C341" s="19"/>
      <c r="D341" s="18"/>
      <c r="E341" s="20"/>
      <c r="F341" s="18"/>
      <c r="G341" s="20"/>
      <c r="H341" s="18"/>
    </row>
    <row r="342" ht="27.75" customHeight="1" spans="1:13">
      <c r="A342" s="21" t="s">
        <v>14</v>
      </c>
      <c r="B342" s="22" t="s">
        <v>31</v>
      </c>
      <c r="C342" s="22" t="s">
        <v>119</v>
      </c>
      <c r="D342" s="22" t="s">
        <v>120</v>
      </c>
      <c r="E342" s="23" t="s">
        <v>121</v>
      </c>
      <c r="F342" s="22" t="s">
        <v>122</v>
      </c>
      <c r="G342" s="23" t="s">
        <v>123</v>
      </c>
      <c r="H342" s="24" t="s">
        <v>124</v>
      </c>
      <c r="M342" s="15">
        <v>6</v>
      </c>
    </row>
    <row r="343" customHeight="1" spans="1:15">
      <c r="A343" s="25" t="s">
        <v>125</v>
      </c>
      <c r="B343" s="26" t="s">
        <v>126</v>
      </c>
      <c r="C343" s="27"/>
      <c r="D343" s="27"/>
      <c r="E343" s="28"/>
      <c r="F343" s="29"/>
      <c r="G343" s="28"/>
      <c r="H343" s="30"/>
      <c r="K343" s="15" t="s">
        <v>168</v>
      </c>
      <c r="L343" s="15" t="s">
        <v>169</v>
      </c>
      <c r="M343" s="15" t="s">
        <v>170</v>
      </c>
      <c r="N343" s="15" t="s">
        <v>171</v>
      </c>
      <c r="O343" s="15" t="s">
        <v>172</v>
      </c>
    </row>
    <row r="344" customHeight="1" spans="1:15">
      <c r="A344" s="31">
        <v>1</v>
      </c>
      <c r="B344" s="32" t="s">
        <v>173</v>
      </c>
      <c r="C344" s="33" t="s">
        <v>174</v>
      </c>
      <c r="D344" s="33" t="s">
        <v>129</v>
      </c>
      <c r="E344" s="34"/>
      <c r="F344" s="35"/>
      <c r="G344" s="34">
        <f>E344*F344</f>
        <v>0</v>
      </c>
      <c r="H344" s="36"/>
      <c r="K344" s="15" t="s">
        <v>189</v>
      </c>
      <c r="L344" s="60" t="s">
        <v>205</v>
      </c>
      <c r="M344" s="61">
        <f>M342*2+0.2*4</f>
        <v>12.8</v>
      </c>
      <c r="N344" s="62">
        <v>1.364</v>
      </c>
      <c r="O344" s="62">
        <f>N344*M344</f>
        <v>17.4592</v>
      </c>
    </row>
    <row r="345" customHeight="1" spans="1:16">
      <c r="A345" s="25"/>
      <c r="B345" s="26" t="s">
        <v>133</v>
      </c>
      <c r="C345" s="33"/>
      <c r="D345" s="33"/>
      <c r="E345" s="34"/>
      <c r="F345" s="33"/>
      <c r="G345" s="28">
        <f>SUM(G344:G344)</f>
        <v>0</v>
      </c>
      <c r="H345" s="36"/>
      <c r="M345" s="61"/>
      <c r="N345" s="15" t="s">
        <v>185</v>
      </c>
      <c r="O345" s="62">
        <f>SUM(O344:O344)*1.1</f>
        <v>19.20512</v>
      </c>
      <c r="P345" s="62">
        <f>O345/M342</f>
        <v>3.20085333333333</v>
      </c>
    </row>
    <row r="346" customHeight="1" spans="1:13">
      <c r="A346" s="25"/>
      <c r="B346" s="26"/>
      <c r="C346" s="33"/>
      <c r="D346" s="33"/>
      <c r="E346" s="34"/>
      <c r="F346" s="33"/>
      <c r="G346" s="28"/>
      <c r="H346" s="36"/>
      <c r="K346" s="15" t="s">
        <v>177</v>
      </c>
      <c r="L346" s="15">
        <v>0</v>
      </c>
      <c r="M346" s="15">
        <f>L346/M344</f>
        <v>0</v>
      </c>
    </row>
    <row r="347" customHeight="1" spans="1:13">
      <c r="A347" s="25" t="s">
        <v>134</v>
      </c>
      <c r="B347" s="26" t="s">
        <v>138</v>
      </c>
      <c r="C347" s="27"/>
      <c r="D347" s="27"/>
      <c r="E347" s="28"/>
      <c r="F347" s="27"/>
      <c r="G347" s="34">
        <f t="shared" ref="G347:G354" si="26">E347*F347</f>
        <v>0</v>
      </c>
      <c r="H347" s="36"/>
      <c r="K347" s="15" t="s">
        <v>206</v>
      </c>
      <c r="L347" s="15">
        <v>8</v>
      </c>
      <c r="M347" s="15">
        <f>L347/M344</f>
        <v>0.625</v>
      </c>
    </row>
    <row r="348" customHeight="1" spans="1:8">
      <c r="A348" s="31"/>
      <c r="B348" s="26" t="s">
        <v>133</v>
      </c>
      <c r="C348" s="33"/>
      <c r="D348" s="33"/>
      <c r="E348" s="34"/>
      <c r="F348" s="33"/>
      <c r="G348" s="28">
        <f>G347</f>
        <v>0</v>
      </c>
      <c r="H348" s="36"/>
    </row>
    <row r="349" customHeight="1" spans="1:8">
      <c r="A349" s="31"/>
      <c r="B349" s="32"/>
      <c r="C349" s="33"/>
      <c r="D349" s="33"/>
      <c r="E349" s="34"/>
      <c r="F349" s="35"/>
      <c r="G349" s="34"/>
      <c r="H349" s="36"/>
    </row>
    <row r="350" customHeight="1" spans="1:8">
      <c r="A350" s="31" t="s">
        <v>137</v>
      </c>
      <c r="B350" s="32" t="s">
        <v>140</v>
      </c>
      <c r="C350" s="33"/>
      <c r="D350" s="33" t="s">
        <v>66</v>
      </c>
      <c r="E350" s="34"/>
      <c r="F350" s="35"/>
      <c r="G350" s="34">
        <f t="shared" si="26"/>
        <v>0</v>
      </c>
      <c r="H350" s="36"/>
    </row>
    <row r="351" customHeight="1" spans="1:8">
      <c r="A351" s="31" t="s">
        <v>139</v>
      </c>
      <c r="B351" s="32" t="s">
        <v>142</v>
      </c>
      <c r="C351" s="33"/>
      <c r="D351" s="33" t="s">
        <v>66</v>
      </c>
      <c r="E351" s="34"/>
      <c r="F351" s="35"/>
      <c r="G351" s="34">
        <f t="shared" si="26"/>
        <v>0</v>
      </c>
      <c r="H351" s="36"/>
    </row>
    <row r="352" customHeight="1" spans="1:8">
      <c r="A352" s="31" t="s">
        <v>141</v>
      </c>
      <c r="B352" s="32" t="s">
        <v>144</v>
      </c>
      <c r="C352" s="33"/>
      <c r="D352" s="33" t="s">
        <v>66</v>
      </c>
      <c r="E352" s="34"/>
      <c r="F352" s="35"/>
      <c r="G352" s="34">
        <f t="shared" si="26"/>
        <v>0</v>
      </c>
      <c r="H352" s="36"/>
    </row>
    <row r="353" customHeight="1" spans="1:8">
      <c r="A353" s="31" t="s">
        <v>143</v>
      </c>
      <c r="B353" s="32" t="s">
        <v>146</v>
      </c>
      <c r="C353" s="33"/>
      <c r="D353" s="33" t="s">
        <v>66</v>
      </c>
      <c r="E353" s="34"/>
      <c r="F353" s="35"/>
      <c r="G353" s="34">
        <f t="shared" si="26"/>
        <v>0</v>
      </c>
      <c r="H353" s="36"/>
    </row>
    <row r="354" customHeight="1" spans="1:8">
      <c r="A354" s="31" t="s">
        <v>145</v>
      </c>
      <c r="B354" s="32" t="s">
        <v>148</v>
      </c>
      <c r="C354" s="33"/>
      <c r="D354" s="33" t="s">
        <v>66</v>
      </c>
      <c r="E354" s="34"/>
      <c r="F354" s="35"/>
      <c r="G354" s="34">
        <f t="shared" si="26"/>
        <v>0</v>
      </c>
      <c r="H354" s="36"/>
    </row>
    <row r="355" ht="27.75" customHeight="1" spans="1:8">
      <c r="A355" s="25" t="s">
        <v>147</v>
      </c>
      <c r="B355" s="26" t="s">
        <v>187</v>
      </c>
      <c r="C355" s="33"/>
      <c r="D355" s="33"/>
      <c r="E355" s="34"/>
      <c r="F355" s="33"/>
      <c r="G355" s="28">
        <f>SUM(G350:G354)+G345+G348</f>
        <v>0</v>
      </c>
      <c r="H355" s="36"/>
    </row>
    <row r="356" customHeight="1" spans="1:8">
      <c r="A356" s="25"/>
      <c r="B356" s="26"/>
      <c r="C356" s="33"/>
      <c r="D356" s="33"/>
      <c r="E356" s="34"/>
      <c r="F356" s="33"/>
      <c r="G356" s="28"/>
      <c r="H356" s="36"/>
    </row>
    <row r="357" customHeight="1" spans="1:8">
      <c r="A357" s="31" t="s">
        <v>149</v>
      </c>
      <c r="B357" s="32" t="s">
        <v>152</v>
      </c>
      <c r="C357" s="37"/>
      <c r="D357" s="33"/>
      <c r="E357" s="34"/>
      <c r="F357" s="33"/>
      <c r="G357" s="34">
        <f>G355*C357</f>
        <v>0</v>
      </c>
      <c r="H357" s="36"/>
    </row>
    <row r="358" customHeight="1" spans="1:8">
      <c r="A358" s="31" t="s">
        <v>151</v>
      </c>
      <c r="B358" s="32" t="s">
        <v>154</v>
      </c>
      <c r="C358" s="37"/>
      <c r="D358" s="33"/>
      <c r="E358" s="34"/>
      <c r="F358" s="33"/>
      <c r="G358" s="34">
        <f>SUM(G355:G357)*C358</f>
        <v>0</v>
      </c>
      <c r="H358" s="36"/>
    </row>
    <row r="359" customHeight="1" spans="1:8">
      <c r="A359" s="31"/>
      <c r="B359" s="32"/>
      <c r="C359" s="37"/>
      <c r="D359" s="33"/>
      <c r="E359" s="34"/>
      <c r="F359" s="38"/>
      <c r="G359" s="34"/>
      <c r="H359" s="36"/>
    </row>
    <row r="360" customHeight="1" spans="1:8">
      <c r="A360" s="25" t="s">
        <v>153</v>
      </c>
      <c r="B360" s="26" t="s">
        <v>156</v>
      </c>
      <c r="C360" s="33"/>
      <c r="D360" s="33" t="s">
        <v>66</v>
      </c>
      <c r="E360" s="34"/>
      <c r="F360" s="33"/>
      <c r="G360" s="28">
        <f>SUM(G355:G359)</f>
        <v>0</v>
      </c>
      <c r="H360" s="36"/>
    </row>
    <row r="361" s="15" customFormat="1" customHeight="1" spans="1:8">
      <c r="A361" s="45" t="s">
        <v>155</v>
      </c>
      <c r="B361" s="46" t="s">
        <v>158</v>
      </c>
      <c r="C361" s="48"/>
      <c r="D361" s="48" t="s">
        <v>66</v>
      </c>
      <c r="E361" s="49"/>
      <c r="F361" s="48"/>
      <c r="G361" s="63">
        <f>G360*C361</f>
        <v>0</v>
      </c>
      <c r="H361" s="64"/>
    </row>
    <row r="362" customHeight="1" spans="5:5">
      <c r="E362" s="58"/>
    </row>
    <row r="363" customHeight="1" spans="5:5">
      <c r="E363" s="59"/>
    </row>
    <row r="364" customHeight="1" spans="1:8">
      <c r="A364" s="16" t="s">
        <v>207</v>
      </c>
      <c r="B364" s="16"/>
      <c r="C364" s="16"/>
      <c r="D364" s="16"/>
      <c r="E364" s="16"/>
      <c r="F364" s="16"/>
      <c r="G364" s="16"/>
      <c r="H364" s="16"/>
    </row>
    <row r="365" s="15" customFormat="1" customHeight="1" spans="1:8">
      <c r="A365" s="17" t="s">
        <v>118</v>
      </c>
      <c r="B365" s="18"/>
      <c r="C365" s="19"/>
      <c r="D365" s="18"/>
      <c r="E365" s="20"/>
      <c r="F365" s="18"/>
      <c r="G365" s="20"/>
      <c r="H365" s="18"/>
    </row>
    <row r="366" ht="27.75" customHeight="1" spans="1:14">
      <c r="A366" s="21" t="s">
        <v>14</v>
      </c>
      <c r="B366" s="22" t="s">
        <v>31</v>
      </c>
      <c r="C366" s="22" t="s">
        <v>119</v>
      </c>
      <c r="D366" s="22" t="s">
        <v>120</v>
      </c>
      <c r="E366" s="23" t="s">
        <v>121</v>
      </c>
      <c r="F366" s="22" t="s">
        <v>122</v>
      </c>
      <c r="G366" s="23" t="s">
        <v>123</v>
      </c>
      <c r="H366" s="24" t="s">
        <v>124</v>
      </c>
      <c r="L366" s="15">
        <v>11.37</v>
      </c>
      <c r="M366" s="15">
        <v>2.7</v>
      </c>
      <c r="N366" s="15">
        <f>L366*M366</f>
        <v>30.699</v>
      </c>
    </row>
    <row r="367" customHeight="1" spans="1:15">
      <c r="A367" s="25" t="s">
        <v>125</v>
      </c>
      <c r="B367" s="26" t="s">
        <v>126</v>
      </c>
      <c r="C367" s="27"/>
      <c r="D367" s="27"/>
      <c r="E367" s="28"/>
      <c r="F367" s="29"/>
      <c r="G367" s="28"/>
      <c r="H367" s="30"/>
      <c r="K367" s="15" t="s">
        <v>168</v>
      </c>
      <c r="L367" s="15" t="s">
        <v>169</v>
      </c>
      <c r="M367" s="15" t="s">
        <v>170</v>
      </c>
      <c r="N367" s="15" t="s">
        <v>171</v>
      </c>
      <c r="O367" s="15" t="s">
        <v>172</v>
      </c>
    </row>
    <row r="368" customHeight="1" spans="1:15">
      <c r="A368" s="31">
        <v>1</v>
      </c>
      <c r="B368" s="32" t="s">
        <v>127</v>
      </c>
      <c r="C368" s="33" t="s">
        <v>128</v>
      </c>
      <c r="D368" s="33" t="s">
        <v>129</v>
      </c>
      <c r="E368" s="34"/>
      <c r="F368" s="35"/>
      <c r="G368" s="34">
        <f t="shared" ref="G368:G373" si="27">E368*F368</f>
        <v>0</v>
      </c>
      <c r="H368" s="36"/>
      <c r="K368" s="15" t="s">
        <v>208</v>
      </c>
      <c r="L368" s="60" t="s">
        <v>209</v>
      </c>
      <c r="M368" s="61">
        <f>M366*21</f>
        <v>56.7</v>
      </c>
      <c r="N368" s="62">
        <v>3.997</v>
      </c>
      <c r="O368" s="62">
        <f>N368*M368</f>
        <v>226.6299</v>
      </c>
    </row>
    <row r="369" customHeight="1" spans="1:16">
      <c r="A369" s="25"/>
      <c r="B369" s="26" t="s">
        <v>133</v>
      </c>
      <c r="C369" s="33"/>
      <c r="D369" s="33"/>
      <c r="E369" s="34"/>
      <c r="F369" s="33"/>
      <c r="G369" s="28">
        <f>SUM(G368:G368)</f>
        <v>0</v>
      </c>
      <c r="H369" s="36"/>
      <c r="M369" s="61"/>
      <c r="N369" s="15" t="s">
        <v>185</v>
      </c>
      <c r="O369" s="62">
        <f>SUM(O368:O368)*1.1</f>
        <v>249.29289</v>
      </c>
      <c r="P369" s="62">
        <f>O369/N366</f>
        <v>8.12055408970976</v>
      </c>
    </row>
    <row r="370" customHeight="1" spans="1:8">
      <c r="A370" s="31"/>
      <c r="B370" s="32"/>
      <c r="C370" s="33"/>
      <c r="D370" s="33"/>
      <c r="E370" s="34"/>
      <c r="F370" s="35"/>
      <c r="G370" s="34"/>
      <c r="H370" s="36"/>
    </row>
    <row r="371" customHeight="1" spans="1:8">
      <c r="A371" s="25" t="s">
        <v>134</v>
      </c>
      <c r="B371" s="26" t="s">
        <v>138</v>
      </c>
      <c r="C371" s="27"/>
      <c r="D371" s="27"/>
      <c r="E371" s="28"/>
      <c r="F371" s="27"/>
      <c r="G371" s="28"/>
      <c r="H371" s="36"/>
    </row>
    <row r="372" customHeight="1" spans="1:8">
      <c r="A372" s="31">
        <v>1</v>
      </c>
      <c r="B372" s="32" t="s">
        <v>210</v>
      </c>
      <c r="C372" s="33"/>
      <c r="D372" s="33" t="s">
        <v>211</v>
      </c>
      <c r="E372" s="34"/>
      <c r="F372" s="35"/>
      <c r="G372" s="34">
        <f t="shared" si="27"/>
        <v>0</v>
      </c>
      <c r="H372" s="36"/>
    </row>
    <row r="373" customHeight="1" spans="1:8">
      <c r="A373" s="31">
        <v>2</v>
      </c>
      <c r="B373" s="32" t="s">
        <v>212</v>
      </c>
      <c r="C373" s="33"/>
      <c r="D373" s="33" t="s">
        <v>45</v>
      </c>
      <c r="E373" s="34"/>
      <c r="F373" s="35"/>
      <c r="G373" s="34">
        <f t="shared" si="27"/>
        <v>0</v>
      </c>
      <c r="H373" s="36"/>
    </row>
    <row r="374" customHeight="1" spans="1:11">
      <c r="A374" s="31">
        <v>3</v>
      </c>
      <c r="B374" s="32"/>
      <c r="C374" s="33"/>
      <c r="D374" s="33"/>
      <c r="E374" s="34"/>
      <c r="F374" s="35"/>
      <c r="G374" s="34"/>
      <c r="H374" s="30"/>
      <c r="K374" s="72"/>
    </row>
    <row r="375" customHeight="1" spans="1:8">
      <c r="A375" s="31">
        <v>4</v>
      </c>
      <c r="B375" s="32"/>
      <c r="C375" s="33"/>
      <c r="D375" s="33"/>
      <c r="E375" s="34"/>
      <c r="F375" s="35"/>
      <c r="G375" s="34"/>
      <c r="H375" s="36"/>
    </row>
    <row r="376" customHeight="1" spans="1:8">
      <c r="A376" s="31"/>
      <c r="B376" s="26" t="s">
        <v>133</v>
      </c>
      <c r="C376" s="33"/>
      <c r="D376" s="33"/>
      <c r="E376" s="34"/>
      <c r="F376" s="33"/>
      <c r="G376" s="28">
        <f>SUM(G372:G375)</f>
        <v>0</v>
      </c>
      <c r="H376" s="36"/>
    </row>
    <row r="377" customHeight="1" spans="1:8">
      <c r="A377" s="31"/>
      <c r="B377" s="32"/>
      <c r="C377" s="33"/>
      <c r="D377" s="33"/>
      <c r="E377" s="34"/>
      <c r="F377" s="35"/>
      <c r="G377" s="34"/>
      <c r="H377" s="36"/>
    </row>
    <row r="378" customHeight="1" spans="1:8">
      <c r="A378" s="31" t="s">
        <v>137</v>
      </c>
      <c r="B378" s="32" t="s">
        <v>140</v>
      </c>
      <c r="C378" s="33"/>
      <c r="D378" s="33" t="s">
        <v>45</v>
      </c>
      <c r="E378" s="34"/>
      <c r="F378" s="35"/>
      <c r="G378" s="34">
        <f t="shared" ref="G378:G382" si="28">E378*F378</f>
        <v>0</v>
      </c>
      <c r="H378" s="36"/>
    </row>
    <row r="379" customHeight="1" spans="1:8">
      <c r="A379" s="31" t="s">
        <v>139</v>
      </c>
      <c r="B379" s="32" t="s">
        <v>142</v>
      </c>
      <c r="C379" s="33"/>
      <c r="D379" s="33" t="s">
        <v>45</v>
      </c>
      <c r="E379" s="34"/>
      <c r="F379" s="35"/>
      <c r="G379" s="34">
        <f t="shared" si="28"/>
        <v>0</v>
      </c>
      <c r="H379" s="36"/>
    </row>
    <row r="380" customHeight="1" spans="1:8">
      <c r="A380" s="31" t="s">
        <v>141</v>
      </c>
      <c r="B380" s="32" t="s">
        <v>144</v>
      </c>
      <c r="C380" s="33"/>
      <c r="D380" s="33" t="s">
        <v>45</v>
      </c>
      <c r="E380" s="34"/>
      <c r="F380" s="35"/>
      <c r="G380" s="34">
        <f t="shared" si="28"/>
        <v>0</v>
      </c>
      <c r="H380" s="36"/>
    </row>
    <row r="381" customHeight="1" spans="1:8">
      <c r="A381" s="31" t="s">
        <v>143</v>
      </c>
      <c r="B381" s="32" t="s">
        <v>146</v>
      </c>
      <c r="C381" s="33"/>
      <c r="D381" s="33" t="s">
        <v>45</v>
      </c>
      <c r="E381" s="34"/>
      <c r="F381" s="35"/>
      <c r="G381" s="34">
        <f t="shared" si="28"/>
        <v>0</v>
      </c>
      <c r="H381" s="36"/>
    </row>
    <row r="382" customHeight="1" spans="1:8">
      <c r="A382" s="31" t="s">
        <v>145</v>
      </c>
      <c r="B382" s="32" t="s">
        <v>148</v>
      </c>
      <c r="C382" s="33"/>
      <c r="D382" s="33" t="s">
        <v>45</v>
      </c>
      <c r="E382" s="34"/>
      <c r="F382" s="35"/>
      <c r="G382" s="34">
        <f t="shared" si="28"/>
        <v>0</v>
      </c>
      <c r="H382" s="36"/>
    </row>
    <row r="383" ht="27.75" customHeight="1" spans="1:8">
      <c r="A383" s="25" t="s">
        <v>147</v>
      </c>
      <c r="B383" s="26" t="s">
        <v>150</v>
      </c>
      <c r="C383" s="33"/>
      <c r="D383" s="33"/>
      <c r="E383" s="34"/>
      <c r="F383" s="33"/>
      <c r="G383" s="28">
        <f>SUM(G378:G382)+G369+G376</f>
        <v>0</v>
      </c>
      <c r="H383" s="36"/>
    </row>
    <row r="384" customHeight="1" spans="1:8">
      <c r="A384" s="25"/>
      <c r="B384" s="26"/>
      <c r="C384" s="33"/>
      <c r="D384" s="33"/>
      <c r="E384" s="34"/>
      <c r="F384" s="33"/>
      <c r="G384" s="28"/>
      <c r="H384" s="36"/>
    </row>
    <row r="385" customHeight="1" spans="1:8">
      <c r="A385" s="31" t="s">
        <v>149</v>
      </c>
      <c r="B385" s="32" t="s">
        <v>152</v>
      </c>
      <c r="C385" s="37"/>
      <c r="D385" s="33"/>
      <c r="E385" s="34"/>
      <c r="F385" s="33"/>
      <c r="G385" s="34">
        <f>G383*C385</f>
        <v>0</v>
      </c>
      <c r="H385" s="36"/>
    </row>
    <row r="386" customHeight="1" spans="1:8">
      <c r="A386" s="31" t="s">
        <v>151</v>
      </c>
      <c r="B386" s="32" t="s">
        <v>154</v>
      </c>
      <c r="C386" s="37"/>
      <c r="D386" s="33"/>
      <c r="E386" s="34"/>
      <c r="F386" s="33"/>
      <c r="G386" s="34">
        <f>SUM(G383:G385)*C386</f>
        <v>0</v>
      </c>
      <c r="H386" s="36"/>
    </row>
    <row r="387" customHeight="1" spans="1:8">
      <c r="A387" s="31"/>
      <c r="B387" s="32"/>
      <c r="C387" s="37"/>
      <c r="D387" s="33"/>
      <c r="E387" s="34"/>
      <c r="F387" s="38"/>
      <c r="G387" s="34"/>
      <c r="H387" s="36"/>
    </row>
    <row r="388" customHeight="1" spans="1:8">
      <c r="A388" s="25" t="s">
        <v>153</v>
      </c>
      <c r="B388" s="26" t="s">
        <v>156</v>
      </c>
      <c r="C388" s="33"/>
      <c r="D388" s="33" t="s">
        <v>45</v>
      </c>
      <c r="E388" s="34"/>
      <c r="F388" s="33"/>
      <c r="G388" s="28">
        <f>SUM(G383:G387)</f>
        <v>0</v>
      </c>
      <c r="H388" s="36"/>
    </row>
    <row r="389" s="15" customFormat="1" customHeight="1" spans="1:8">
      <c r="A389" s="45" t="s">
        <v>155</v>
      </c>
      <c r="B389" s="46" t="s">
        <v>158</v>
      </c>
      <c r="C389" s="48"/>
      <c r="D389" s="48" t="s">
        <v>132</v>
      </c>
      <c r="E389" s="49"/>
      <c r="F389" s="48"/>
      <c r="G389" s="63">
        <f>G388*C389</f>
        <v>0</v>
      </c>
      <c r="H389" s="64"/>
    </row>
    <row r="390" customHeight="1" spans="5:5">
      <c r="E390" s="58"/>
    </row>
    <row r="391" customHeight="1" spans="5:5">
      <c r="E391" s="59"/>
    </row>
    <row r="392" customHeight="1" spans="1:8">
      <c r="A392" s="16" t="s">
        <v>213</v>
      </c>
      <c r="B392" s="16"/>
      <c r="C392" s="16"/>
      <c r="D392" s="16"/>
      <c r="E392" s="16"/>
      <c r="F392" s="16"/>
      <c r="G392" s="16"/>
      <c r="H392" s="16"/>
    </row>
    <row r="393" s="15" customFormat="1" customHeight="1" spans="1:8">
      <c r="A393" s="17" t="s">
        <v>118</v>
      </c>
      <c r="B393" s="18"/>
      <c r="C393" s="19"/>
      <c r="D393" s="18"/>
      <c r="E393" s="20"/>
      <c r="F393" s="18"/>
      <c r="G393" s="20"/>
      <c r="H393" s="18"/>
    </row>
    <row r="394" ht="27.75" customHeight="1" spans="1:14">
      <c r="A394" s="21" t="s">
        <v>14</v>
      </c>
      <c r="B394" s="22" t="s">
        <v>31</v>
      </c>
      <c r="C394" s="22" t="s">
        <v>119</v>
      </c>
      <c r="D394" s="22" t="s">
        <v>120</v>
      </c>
      <c r="E394" s="23" t="s">
        <v>121</v>
      </c>
      <c r="F394" s="22" t="s">
        <v>122</v>
      </c>
      <c r="G394" s="23" t="s">
        <v>123</v>
      </c>
      <c r="H394" s="24" t="s">
        <v>124</v>
      </c>
      <c r="L394" s="15">
        <v>1.5</v>
      </c>
      <c r="M394" s="15">
        <v>2.2</v>
      </c>
      <c r="N394" s="15">
        <f>L394*M394</f>
        <v>3.3</v>
      </c>
    </row>
    <row r="395" customHeight="1" spans="1:15">
      <c r="A395" s="25" t="s">
        <v>125</v>
      </c>
      <c r="B395" s="26" t="s">
        <v>126</v>
      </c>
      <c r="C395" s="27"/>
      <c r="D395" s="27"/>
      <c r="E395" s="28"/>
      <c r="F395" s="29"/>
      <c r="G395" s="28"/>
      <c r="H395" s="30"/>
      <c r="K395" s="15" t="s">
        <v>168</v>
      </c>
      <c r="L395" s="15" t="s">
        <v>169</v>
      </c>
      <c r="M395" s="15" t="s">
        <v>170</v>
      </c>
      <c r="N395" s="15" t="s">
        <v>171</v>
      </c>
      <c r="O395" s="15" t="s">
        <v>172</v>
      </c>
    </row>
    <row r="396" customHeight="1" spans="1:15">
      <c r="A396" s="31">
        <v>1</v>
      </c>
      <c r="B396" s="32" t="s">
        <v>173</v>
      </c>
      <c r="C396" s="33" t="s">
        <v>174</v>
      </c>
      <c r="D396" s="33" t="s">
        <v>129</v>
      </c>
      <c r="E396" s="34"/>
      <c r="F396" s="35"/>
      <c r="G396" s="34">
        <f t="shared" ref="G396:G400" si="29">E396*F396</f>
        <v>0</v>
      </c>
      <c r="H396" s="36"/>
      <c r="K396" s="15" t="s">
        <v>173</v>
      </c>
      <c r="L396" s="60" t="s">
        <v>214</v>
      </c>
      <c r="M396" s="61">
        <f>L394+M394*2</f>
        <v>5.9</v>
      </c>
      <c r="N396" s="62">
        <v>3.7</v>
      </c>
      <c r="O396" s="62">
        <f>N396*M396</f>
        <v>21.83</v>
      </c>
    </row>
    <row r="397" customHeight="1" spans="1:15">
      <c r="A397" s="31">
        <v>2</v>
      </c>
      <c r="B397" s="32" t="s">
        <v>215</v>
      </c>
      <c r="C397" s="33" t="s">
        <v>174</v>
      </c>
      <c r="D397" s="33" t="s">
        <v>45</v>
      </c>
      <c r="E397" s="34"/>
      <c r="F397" s="35"/>
      <c r="G397" s="34">
        <f t="shared" si="29"/>
        <v>0</v>
      </c>
      <c r="H397" s="36"/>
      <c r="L397" s="60" t="s">
        <v>216</v>
      </c>
      <c r="M397" s="61">
        <f>M396</f>
        <v>5.9</v>
      </c>
      <c r="N397" s="62">
        <v>0.61</v>
      </c>
      <c r="O397" s="73">
        <f>N397*M397</f>
        <v>3.599</v>
      </c>
    </row>
    <row r="398" customHeight="1" spans="1:8">
      <c r="A398" s="25"/>
      <c r="B398" s="26" t="s">
        <v>133</v>
      </c>
      <c r="C398" s="33"/>
      <c r="D398" s="33"/>
      <c r="E398" s="34"/>
      <c r="F398" s="33"/>
      <c r="G398" s="28">
        <f>SUM(G396:G397)</f>
        <v>0</v>
      </c>
      <c r="H398" s="36"/>
    </row>
    <row r="399" customHeight="1" spans="1:8">
      <c r="A399" s="25"/>
      <c r="B399" s="26"/>
      <c r="C399" s="33"/>
      <c r="D399" s="33"/>
      <c r="E399" s="34"/>
      <c r="F399" s="33"/>
      <c r="G399" s="28"/>
      <c r="H399" s="36"/>
    </row>
    <row r="400" customHeight="1" spans="1:12">
      <c r="A400" s="25" t="s">
        <v>134</v>
      </c>
      <c r="B400" s="26" t="s">
        <v>138</v>
      </c>
      <c r="C400" s="27"/>
      <c r="D400" s="27"/>
      <c r="E400" s="28"/>
      <c r="F400" s="27"/>
      <c r="G400" s="34">
        <f t="shared" si="29"/>
        <v>0</v>
      </c>
      <c r="H400" s="36"/>
      <c r="L400" s="15">
        <f>45+75</f>
        <v>120</v>
      </c>
    </row>
    <row r="401" customHeight="1" spans="1:17">
      <c r="A401" s="31"/>
      <c r="B401" s="26" t="s">
        <v>133</v>
      </c>
      <c r="C401" s="33"/>
      <c r="D401" s="33"/>
      <c r="E401" s="34"/>
      <c r="F401" s="33"/>
      <c r="G401" s="28">
        <f>G400</f>
        <v>0</v>
      </c>
      <c r="H401" s="36"/>
      <c r="L401" s="15">
        <v>0.9</v>
      </c>
      <c r="M401" s="15">
        <v>2.2</v>
      </c>
      <c r="N401" s="15">
        <f>L401*M401</f>
        <v>1.98</v>
      </c>
      <c r="P401" s="15">
        <f>N401+N394</f>
        <v>5.28</v>
      </c>
      <c r="Q401" s="15">
        <f>9/N401</f>
        <v>4.54545454545454</v>
      </c>
    </row>
    <row r="402" customHeight="1" spans="1:16">
      <c r="A402" s="31"/>
      <c r="B402" s="32"/>
      <c r="C402" s="33"/>
      <c r="D402" s="33"/>
      <c r="E402" s="34"/>
      <c r="F402" s="35"/>
      <c r="G402" s="34"/>
      <c r="H402" s="36"/>
      <c r="K402" s="15" t="s">
        <v>168</v>
      </c>
      <c r="L402" s="15" t="s">
        <v>169</v>
      </c>
      <c r="M402" s="15" t="s">
        <v>170</v>
      </c>
      <c r="N402" s="15" t="s">
        <v>171</v>
      </c>
      <c r="O402" s="15" t="s">
        <v>172</v>
      </c>
      <c r="P402" s="15">
        <f>2/P401</f>
        <v>0.378787878787879</v>
      </c>
    </row>
    <row r="403" customHeight="1" spans="1:8">
      <c r="A403" s="31" t="s">
        <v>137</v>
      </c>
      <c r="B403" s="32" t="s">
        <v>140</v>
      </c>
      <c r="C403" s="33"/>
      <c r="D403" s="33" t="s">
        <v>45</v>
      </c>
      <c r="E403" s="34"/>
      <c r="F403" s="35"/>
      <c r="G403" s="34">
        <f t="shared" ref="G403:G407" si="30">E403*F403</f>
        <v>0</v>
      </c>
      <c r="H403" s="36"/>
    </row>
    <row r="404" customHeight="1" spans="1:15">
      <c r="A404" s="31" t="s">
        <v>139</v>
      </c>
      <c r="B404" s="32" t="s">
        <v>142</v>
      </c>
      <c r="C404" s="33"/>
      <c r="D404" s="33" t="s">
        <v>45</v>
      </c>
      <c r="E404" s="34"/>
      <c r="F404" s="35"/>
      <c r="G404" s="34">
        <f t="shared" si="30"/>
        <v>0</v>
      </c>
      <c r="H404" s="36"/>
      <c r="M404" s="61">
        <f>6/N401</f>
        <v>3.03030303030303</v>
      </c>
      <c r="N404" s="62"/>
      <c r="O404" s="62"/>
    </row>
    <row r="405" customHeight="1" spans="1:16">
      <c r="A405" s="31" t="s">
        <v>141</v>
      </c>
      <c r="B405" s="32" t="s">
        <v>144</v>
      </c>
      <c r="C405" s="33"/>
      <c r="D405" s="33" t="s">
        <v>45</v>
      </c>
      <c r="E405" s="34"/>
      <c r="F405" s="35"/>
      <c r="G405" s="34">
        <f t="shared" si="30"/>
        <v>0</v>
      </c>
      <c r="H405" s="36"/>
      <c r="M405" s="61"/>
      <c r="N405" s="15" t="s">
        <v>185</v>
      </c>
      <c r="O405" s="62">
        <f>SUM(O403:O404)*1.1</f>
        <v>0</v>
      </c>
      <c r="P405" s="62">
        <f>O405/N401</f>
        <v>0</v>
      </c>
    </row>
    <row r="406" customHeight="1" spans="1:12">
      <c r="A406" s="31" t="s">
        <v>143</v>
      </c>
      <c r="B406" s="32" t="s">
        <v>146</v>
      </c>
      <c r="C406" s="33"/>
      <c r="D406" s="33" t="s">
        <v>45</v>
      </c>
      <c r="E406" s="34"/>
      <c r="F406" s="35"/>
      <c r="G406" s="34">
        <f t="shared" si="30"/>
        <v>0</v>
      </c>
      <c r="H406" s="36"/>
      <c r="L406" s="15">
        <f>45+75</f>
        <v>120</v>
      </c>
    </row>
    <row r="407" customHeight="1" spans="1:12">
      <c r="A407" s="31" t="s">
        <v>145</v>
      </c>
      <c r="B407" s="32" t="s">
        <v>148</v>
      </c>
      <c r="C407" s="33"/>
      <c r="D407" s="33" t="s">
        <v>45</v>
      </c>
      <c r="E407" s="34"/>
      <c r="F407" s="35"/>
      <c r="G407" s="34">
        <f t="shared" si="30"/>
        <v>0</v>
      </c>
      <c r="H407" s="36"/>
      <c r="L407" s="15">
        <f>1/N401</f>
        <v>0.505050505050505</v>
      </c>
    </row>
    <row r="408" ht="27.75" customHeight="1" spans="1:8">
      <c r="A408" s="25" t="s">
        <v>147</v>
      </c>
      <c r="B408" s="26" t="s">
        <v>150</v>
      </c>
      <c r="C408" s="33"/>
      <c r="D408" s="33"/>
      <c r="E408" s="34"/>
      <c r="F408" s="33"/>
      <c r="G408" s="28">
        <f>SUM(G403:G407)+G398+G401</f>
        <v>0</v>
      </c>
      <c r="H408" s="36"/>
    </row>
    <row r="409" customHeight="1" spans="1:8">
      <c r="A409" s="25"/>
      <c r="B409" s="26"/>
      <c r="C409" s="33"/>
      <c r="D409" s="33"/>
      <c r="E409" s="34"/>
      <c r="F409" s="33"/>
      <c r="G409" s="28"/>
      <c r="H409" s="36"/>
    </row>
    <row r="410" customHeight="1" spans="1:8">
      <c r="A410" s="31" t="s">
        <v>149</v>
      </c>
      <c r="B410" s="32" t="s">
        <v>152</v>
      </c>
      <c r="C410" s="37"/>
      <c r="D410" s="33"/>
      <c r="E410" s="34"/>
      <c r="F410" s="33"/>
      <c r="G410" s="34">
        <f>G408*C410</f>
        <v>0</v>
      </c>
      <c r="H410" s="36"/>
    </row>
    <row r="411" customHeight="1" spans="1:8">
      <c r="A411" s="31" t="s">
        <v>151</v>
      </c>
      <c r="B411" s="32" t="s">
        <v>154</v>
      </c>
      <c r="C411" s="37"/>
      <c r="D411" s="33"/>
      <c r="E411" s="34"/>
      <c r="F411" s="33"/>
      <c r="G411" s="34">
        <f>SUM(G408:G410)*C411</f>
        <v>0</v>
      </c>
      <c r="H411" s="36"/>
    </row>
    <row r="412" customHeight="1" spans="1:8">
      <c r="A412" s="31"/>
      <c r="B412" s="32"/>
      <c r="C412" s="37"/>
      <c r="D412" s="33"/>
      <c r="E412" s="34"/>
      <c r="F412" s="38"/>
      <c r="G412" s="34"/>
      <c r="H412" s="36"/>
    </row>
    <row r="413" customHeight="1" spans="1:8">
      <c r="A413" s="25" t="s">
        <v>153</v>
      </c>
      <c r="B413" s="26" t="s">
        <v>156</v>
      </c>
      <c r="C413" s="33"/>
      <c r="D413" s="33" t="s">
        <v>45</v>
      </c>
      <c r="E413" s="34"/>
      <c r="F413" s="33"/>
      <c r="G413" s="28">
        <f>SUM(G408:G412)</f>
        <v>0</v>
      </c>
      <c r="H413" s="36"/>
    </row>
    <row r="414" s="15" customFormat="1" customHeight="1" spans="1:8">
      <c r="A414" s="45" t="s">
        <v>155</v>
      </c>
      <c r="B414" s="46" t="s">
        <v>158</v>
      </c>
      <c r="C414" s="48"/>
      <c r="D414" s="48" t="s">
        <v>132</v>
      </c>
      <c r="E414" s="49"/>
      <c r="F414" s="48"/>
      <c r="G414" s="63">
        <f>G413*C414</f>
        <v>0</v>
      </c>
      <c r="H414" s="64"/>
    </row>
    <row r="415" customHeight="1" spans="5:5">
      <c r="E415" s="58"/>
    </row>
    <row r="416" customHeight="1" spans="5:5">
      <c r="E416" s="59"/>
    </row>
    <row r="417" customHeight="1" spans="1:8">
      <c r="A417" s="16" t="s">
        <v>217</v>
      </c>
      <c r="B417" s="16"/>
      <c r="C417" s="16"/>
      <c r="D417" s="16"/>
      <c r="E417" s="16"/>
      <c r="F417" s="16"/>
      <c r="G417" s="16"/>
      <c r="H417" s="16"/>
    </row>
    <row r="418" s="15" customFormat="1" customHeight="1" spans="1:8">
      <c r="A418" s="17" t="s">
        <v>118</v>
      </c>
      <c r="B418" s="18"/>
      <c r="C418" s="19"/>
      <c r="D418" s="18"/>
      <c r="E418" s="20"/>
      <c r="F418" s="18"/>
      <c r="G418" s="20"/>
      <c r="H418" s="18"/>
    </row>
    <row r="419" ht="27.75" customHeight="1" spans="1:14">
      <c r="A419" s="21" t="s">
        <v>14</v>
      </c>
      <c r="B419" s="22" t="s">
        <v>31</v>
      </c>
      <c r="C419" s="22" t="s">
        <v>119</v>
      </c>
      <c r="D419" s="22" t="s">
        <v>120</v>
      </c>
      <c r="E419" s="23" t="s">
        <v>121</v>
      </c>
      <c r="F419" s="22" t="s">
        <v>122</v>
      </c>
      <c r="G419" s="23" t="s">
        <v>123</v>
      </c>
      <c r="H419" s="24" t="s">
        <v>124</v>
      </c>
      <c r="L419" s="15">
        <v>1.05</v>
      </c>
      <c r="M419" s="15">
        <v>1.05</v>
      </c>
      <c r="N419" s="15">
        <f>L419*M419</f>
        <v>1.1025</v>
      </c>
    </row>
    <row r="420" customHeight="1" spans="1:15">
      <c r="A420" s="25" t="s">
        <v>125</v>
      </c>
      <c r="B420" s="26" t="s">
        <v>126</v>
      </c>
      <c r="C420" s="27"/>
      <c r="D420" s="27"/>
      <c r="E420" s="28"/>
      <c r="F420" s="29"/>
      <c r="G420" s="28"/>
      <c r="H420" s="30"/>
      <c r="K420" s="15" t="s">
        <v>168</v>
      </c>
      <c r="L420" s="15" t="s">
        <v>169</v>
      </c>
      <c r="M420" s="15" t="s">
        <v>170</v>
      </c>
      <c r="N420" s="15" t="s">
        <v>171</v>
      </c>
      <c r="O420" s="15" t="s">
        <v>172</v>
      </c>
    </row>
    <row r="421" customHeight="1" spans="1:15">
      <c r="A421" s="31">
        <v>1</v>
      </c>
      <c r="B421" s="32" t="s">
        <v>218</v>
      </c>
      <c r="C421" s="33" t="s">
        <v>219</v>
      </c>
      <c r="D421" s="33" t="s">
        <v>129</v>
      </c>
      <c r="E421" s="34"/>
      <c r="F421" s="35"/>
      <c r="G421" s="34">
        <f t="shared" ref="G421:G425" si="31">E421*F421</f>
        <v>0</v>
      </c>
      <c r="H421" s="36"/>
      <c r="K421" s="15" t="s">
        <v>220</v>
      </c>
      <c r="L421" s="60" t="s">
        <v>221</v>
      </c>
      <c r="M421" s="61">
        <f>L419*2+M419*2</f>
        <v>4.2</v>
      </c>
      <c r="N421" s="62">
        <v>3.729</v>
      </c>
      <c r="O421" s="62">
        <f>N421*M421</f>
        <v>15.6618</v>
      </c>
    </row>
    <row r="422" customHeight="1" spans="1:15">
      <c r="A422" s="31">
        <v>2</v>
      </c>
      <c r="B422" s="32" t="s">
        <v>222</v>
      </c>
      <c r="C422" s="33" t="s">
        <v>219</v>
      </c>
      <c r="D422" s="33" t="s">
        <v>129</v>
      </c>
      <c r="E422" s="34"/>
      <c r="F422" s="35"/>
      <c r="G422" s="34">
        <f t="shared" si="31"/>
        <v>0</v>
      </c>
      <c r="H422" s="36"/>
      <c r="K422" s="15" t="s">
        <v>220</v>
      </c>
      <c r="L422" s="15" t="s">
        <v>223</v>
      </c>
      <c r="M422" s="61">
        <f>L419*3+M419*3</f>
        <v>6.3</v>
      </c>
      <c r="N422" s="62">
        <v>2.386</v>
      </c>
      <c r="O422" s="73">
        <f>N422*M422</f>
        <v>15.0318</v>
      </c>
    </row>
    <row r="423" customHeight="1" spans="1:8">
      <c r="A423" s="25"/>
      <c r="B423" s="26" t="s">
        <v>133</v>
      </c>
      <c r="C423" s="33"/>
      <c r="D423" s="33"/>
      <c r="E423" s="34"/>
      <c r="F423" s="33"/>
      <c r="G423" s="28">
        <f>SUM(G421:G422)</f>
        <v>0</v>
      </c>
      <c r="H423" s="36"/>
    </row>
    <row r="424" customHeight="1" spans="1:8">
      <c r="A424" s="25"/>
      <c r="B424" s="26"/>
      <c r="C424" s="33"/>
      <c r="D424" s="33"/>
      <c r="E424" s="34"/>
      <c r="F424" s="33"/>
      <c r="G424" s="28"/>
      <c r="H424" s="36"/>
    </row>
    <row r="425" customHeight="1" spans="1:8">
      <c r="A425" s="25" t="s">
        <v>134</v>
      </c>
      <c r="B425" s="26" t="s">
        <v>138</v>
      </c>
      <c r="C425" s="27"/>
      <c r="D425" s="27"/>
      <c r="E425" s="28"/>
      <c r="F425" s="27"/>
      <c r="G425" s="34">
        <f t="shared" si="31"/>
        <v>0</v>
      </c>
      <c r="H425" s="36"/>
    </row>
    <row r="426" customHeight="1" spans="1:8">
      <c r="A426" s="31"/>
      <c r="B426" s="26" t="s">
        <v>133</v>
      </c>
      <c r="C426" s="33"/>
      <c r="D426" s="33"/>
      <c r="E426" s="34"/>
      <c r="F426" s="33"/>
      <c r="G426" s="28">
        <f>G425</f>
        <v>0</v>
      </c>
      <c r="H426" s="36"/>
    </row>
    <row r="427" customHeight="1" spans="1:8">
      <c r="A427" s="31"/>
      <c r="B427" s="32"/>
      <c r="C427" s="33"/>
      <c r="D427" s="33"/>
      <c r="E427" s="34"/>
      <c r="F427" s="35"/>
      <c r="G427" s="34"/>
      <c r="H427" s="36"/>
    </row>
    <row r="428" customHeight="1" spans="1:8">
      <c r="A428" s="31" t="s">
        <v>137</v>
      </c>
      <c r="B428" s="32" t="s">
        <v>140</v>
      </c>
      <c r="C428" s="33"/>
      <c r="D428" s="33" t="s">
        <v>200</v>
      </c>
      <c r="E428" s="34"/>
      <c r="F428" s="35"/>
      <c r="G428" s="34">
        <f t="shared" ref="G428:G432" si="32">E428*F428</f>
        <v>0</v>
      </c>
      <c r="H428" s="36"/>
    </row>
    <row r="429" customHeight="1" spans="1:15">
      <c r="A429" s="31" t="s">
        <v>139</v>
      </c>
      <c r="B429" s="32" t="s">
        <v>142</v>
      </c>
      <c r="C429" s="33"/>
      <c r="D429" s="33" t="s">
        <v>200</v>
      </c>
      <c r="E429" s="34"/>
      <c r="F429" s="35"/>
      <c r="G429" s="34">
        <f t="shared" si="32"/>
        <v>0</v>
      </c>
      <c r="H429" s="36"/>
      <c r="M429" s="61"/>
      <c r="N429" s="62"/>
      <c r="O429" s="62"/>
    </row>
    <row r="430" customHeight="1" spans="1:16">
      <c r="A430" s="31" t="s">
        <v>141</v>
      </c>
      <c r="B430" s="32" t="s">
        <v>144</v>
      </c>
      <c r="C430" s="33"/>
      <c r="D430" s="33" t="s">
        <v>200</v>
      </c>
      <c r="E430" s="34"/>
      <c r="F430" s="35"/>
      <c r="G430" s="34">
        <f t="shared" si="32"/>
        <v>0</v>
      </c>
      <c r="H430" s="36"/>
      <c r="M430" s="61"/>
      <c r="O430" s="62"/>
      <c r="P430" s="62"/>
    </row>
    <row r="431" customHeight="1" spans="1:8">
      <c r="A431" s="31" t="s">
        <v>143</v>
      </c>
      <c r="B431" s="32" t="s">
        <v>146</v>
      </c>
      <c r="C431" s="33"/>
      <c r="D431" s="33" t="s">
        <v>200</v>
      </c>
      <c r="E431" s="34"/>
      <c r="F431" s="35"/>
      <c r="G431" s="34">
        <f t="shared" si="32"/>
        <v>0</v>
      </c>
      <c r="H431" s="36"/>
    </row>
    <row r="432" customHeight="1" spans="1:8">
      <c r="A432" s="31" t="s">
        <v>145</v>
      </c>
      <c r="B432" s="32" t="s">
        <v>148</v>
      </c>
      <c r="C432" s="33"/>
      <c r="D432" s="33" t="s">
        <v>200</v>
      </c>
      <c r="E432" s="34"/>
      <c r="F432" s="35"/>
      <c r="G432" s="34">
        <f t="shared" si="32"/>
        <v>0</v>
      </c>
      <c r="H432" s="36"/>
    </row>
    <row r="433" ht="27.75" customHeight="1" spans="1:8">
      <c r="A433" s="25" t="s">
        <v>147</v>
      </c>
      <c r="B433" s="26" t="s">
        <v>150</v>
      </c>
      <c r="C433" s="33"/>
      <c r="D433" s="33"/>
      <c r="E433" s="34"/>
      <c r="F433" s="33"/>
      <c r="G433" s="28">
        <f>SUM(G428:G432)+G423+G426</f>
        <v>0</v>
      </c>
      <c r="H433" s="36"/>
    </row>
    <row r="434" customHeight="1" spans="1:8">
      <c r="A434" s="25"/>
      <c r="B434" s="26"/>
      <c r="C434" s="33"/>
      <c r="D434" s="33"/>
      <c r="E434" s="34"/>
      <c r="F434" s="33"/>
      <c r="G434" s="28"/>
      <c r="H434" s="36"/>
    </row>
    <row r="435" customHeight="1" spans="1:8">
      <c r="A435" s="31" t="s">
        <v>149</v>
      </c>
      <c r="B435" s="32" t="s">
        <v>152</v>
      </c>
      <c r="C435" s="37"/>
      <c r="D435" s="33"/>
      <c r="E435" s="34"/>
      <c r="F435" s="33"/>
      <c r="G435" s="34">
        <f>G433*C435</f>
        <v>0</v>
      </c>
      <c r="H435" s="36"/>
    </row>
    <row r="436" customHeight="1" spans="1:8">
      <c r="A436" s="31" t="s">
        <v>151</v>
      </c>
      <c r="B436" s="32" t="s">
        <v>154</v>
      </c>
      <c r="C436" s="37"/>
      <c r="D436" s="33"/>
      <c r="E436" s="34"/>
      <c r="F436" s="33"/>
      <c r="G436" s="34">
        <f>SUM(G433:G435)*C436</f>
        <v>0</v>
      </c>
      <c r="H436" s="36"/>
    </row>
    <row r="437" customHeight="1" spans="1:8">
      <c r="A437" s="31"/>
      <c r="B437" s="32"/>
      <c r="C437" s="37"/>
      <c r="D437" s="33"/>
      <c r="E437" s="34"/>
      <c r="F437" s="38"/>
      <c r="G437" s="34"/>
      <c r="H437" s="36"/>
    </row>
    <row r="438" customHeight="1" spans="1:8">
      <c r="A438" s="25" t="s">
        <v>153</v>
      </c>
      <c r="B438" s="26" t="s">
        <v>156</v>
      </c>
      <c r="C438" s="33"/>
      <c r="D438" s="33" t="s">
        <v>200</v>
      </c>
      <c r="E438" s="34"/>
      <c r="F438" s="33"/>
      <c r="G438" s="28">
        <f>SUM(G433:G437)</f>
        <v>0</v>
      </c>
      <c r="H438" s="36"/>
    </row>
    <row r="439" s="15" customFormat="1" customHeight="1" spans="1:8">
      <c r="A439" s="45" t="s">
        <v>155</v>
      </c>
      <c r="B439" s="46" t="s">
        <v>158</v>
      </c>
      <c r="C439" s="48"/>
      <c r="D439" s="48" t="s">
        <v>200</v>
      </c>
      <c r="E439" s="49"/>
      <c r="F439" s="48"/>
      <c r="G439" s="63">
        <f>G438*C439</f>
        <v>0</v>
      </c>
      <c r="H439" s="64"/>
    </row>
    <row r="440" customHeight="1" spans="5:5">
      <c r="E440" s="58"/>
    </row>
    <row r="441" customHeight="1" spans="5:5">
      <c r="E441" s="59"/>
    </row>
    <row r="442" customHeight="1" spans="1:8">
      <c r="A442" s="16" t="s">
        <v>224</v>
      </c>
      <c r="B442" s="16"/>
      <c r="C442" s="16"/>
      <c r="D442" s="16"/>
      <c r="E442" s="16"/>
      <c r="F442" s="16"/>
      <c r="G442" s="16"/>
      <c r="H442" s="16"/>
    </row>
    <row r="443" s="15" customFormat="1" customHeight="1" spans="1:8">
      <c r="A443" s="17" t="s">
        <v>118</v>
      </c>
      <c r="B443" s="18"/>
      <c r="C443" s="19"/>
      <c r="D443" s="18"/>
      <c r="E443" s="20"/>
      <c r="F443" s="18"/>
      <c r="G443" s="20"/>
      <c r="H443" s="18"/>
    </row>
    <row r="444" ht="27.75" customHeight="1" spans="1:14">
      <c r="A444" s="21" t="s">
        <v>14</v>
      </c>
      <c r="B444" s="22" t="s">
        <v>31</v>
      </c>
      <c r="C444" s="22" t="s">
        <v>119</v>
      </c>
      <c r="D444" s="22" t="s">
        <v>120</v>
      </c>
      <c r="E444" s="23" t="s">
        <v>121</v>
      </c>
      <c r="F444" s="22" t="s">
        <v>122</v>
      </c>
      <c r="G444" s="23" t="s">
        <v>123</v>
      </c>
      <c r="H444" s="24" t="s">
        <v>124</v>
      </c>
      <c r="L444" s="15">
        <v>1</v>
      </c>
      <c r="M444" s="15">
        <v>0.8</v>
      </c>
      <c r="N444" s="15">
        <f>L444*M444</f>
        <v>0.8</v>
      </c>
    </row>
    <row r="445" customHeight="1" spans="1:15">
      <c r="A445" s="25" t="s">
        <v>125</v>
      </c>
      <c r="B445" s="26" t="s">
        <v>126</v>
      </c>
      <c r="C445" s="27"/>
      <c r="D445" s="27"/>
      <c r="E445" s="28"/>
      <c r="F445" s="29"/>
      <c r="G445" s="28"/>
      <c r="H445" s="30"/>
      <c r="K445" s="15" t="s">
        <v>168</v>
      </c>
      <c r="L445" s="15" t="s">
        <v>169</v>
      </c>
      <c r="M445" s="15" t="s">
        <v>170</v>
      </c>
      <c r="N445" s="15" t="s">
        <v>171</v>
      </c>
      <c r="O445" s="15" t="s">
        <v>172</v>
      </c>
    </row>
    <row r="446" customHeight="1" spans="1:15">
      <c r="A446" s="31">
        <v>1</v>
      </c>
      <c r="B446" s="32" t="s">
        <v>218</v>
      </c>
      <c r="C446" s="33" t="s">
        <v>219</v>
      </c>
      <c r="D446" s="33" t="s">
        <v>129</v>
      </c>
      <c r="E446" s="34"/>
      <c r="F446" s="35"/>
      <c r="G446" s="34">
        <f>E446*F446</f>
        <v>0</v>
      </c>
      <c r="H446" s="36"/>
      <c r="K446" s="15" t="s">
        <v>220</v>
      </c>
      <c r="L446" s="60" t="s">
        <v>225</v>
      </c>
      <c r="M446" s="61">
        <f>N444</f>
        <v>0.8</v>
      </c>
      <c r="N446" s="62">
        <v>157</v>
      </c>
      <c r="O446" s="62">
        <f>N446*M446</f>
        <v>125.6</v>
      </c>
    </row>
    <row r="447" customHeight="1" spans="1:15">
      <c r="A447" s="25"/>
      <c r="B447" s="26" t="s">
        <v>133</v>
      </c>
      <c r="C447" s="33"/>
      <c r="D447" s="33"/>
      <c r="E447" s="34"/>
      <c r="F447" s="33"/>
      <c r="G447" s="28">
        <f>SUM(G446:G446)</f>
        <v>0</v>
      </c>
      <c r="H447" s="36"/>
      <c r="O447" s="15">
        <f>4/0.8</f>
        <v>5</v>
      </c>
    </row>
    <row r="448" customHeight="1" spans="1:8">
      <c r="A448" s="25"/>
      <c r="B448" s="26"/>
      <c r="C448" s="33"/>
      <c r="D448" s="33"/>
      <c r="E448" s="34"/>
      <c r="F448" s="33"/>
      <c r="G448" s="28"/>
      <c r="H448" s="36"/>
    </row>
    <row r="449" customHeight="1" spans="1:8">
      <c r="A449" s="25" t="s">
        <v>134</v>
      </c>
      <c r="B449" s="26" t="s">
        <v>138</v>
      </c>
      <c r="C449" s="27"/>
      <c r="D449" s="27"/>
      <c r="E449" s="28"/>
      <c r="F449" s="27"/>
      <c r="G449" s="34">
        <f t="shared" ref="G449:G456" si="33">E449*F449</f>
        <v>0</v>
      </c>
      <c r="H449" s="36"/>
    </row>
    <row r="450" customHeight="1" spans="1:8">
      <c r="A450" s="31"/>
      <c r="B450" s="26" t="s">
        <v>133</v>
      </c>
      <c r="C450" s="33"/>
      <c r="D450" s="33"/>
      <c r="E450" s="34"/>
      <c r="F450" s="33"/>
      <c r="G450" s="28">
        <f>G449</f>
        <v>0</v>
      </c>
      <c r="H450" s="36"/>
    </row>
    <row r="451" customHeight="1" spans="1:8">
      <c r="A451" s="31"/>
      <c r="B451" s="32"/>
      <c r="C451" s="33"/>
      <c r="D451" s="33"/>
      <c r="E451" s="34"/>
      <c r="F451" s="35"/>
      <c r="G451" s="34"/>
      <c r="H451" s="36"/>
    </row>
    <row r="452" customHeight="1" spans="1:8">
      <c r="A452" s="31" t="s">
        <v>137</v>
      </c>
      <c r="B452" s="32" t="s">
        <v>140</v>
      </c>
      <c r="C452" s="33"/>
      <c r="D452" s="33" t="s">
        <v>45</v>
      </c>
      <c r="E452" s="34"/>
      <c r="F452" s="35"/>
      <c r="G452" s="34">
        <f t="shared" si="33"/>
        <v>0</v>
      </c>
      <c r="H452" s="36"/>
    </row>
    <row r="453" customHeight="1" spans="1:15">
      <c r="A453" s="31" t="s">
        <v>139</v>
      </c>
      <c r="B453" s="32" t="s">
        <v>142</v>
      </c>
      <c r="C453" s="33"/>
      <c r="D453" s="33" t="s">
        <v>45</v>
      </c>
      <c r="E453" s="34"/>
      <c r="F453" s="35"/>
      <c r="G453" s="34">
        <f t="shared" si="33"/>
        <v>0</v>
      </c>
      <c r="H453" s="36"/>
      <c r="M453" s="61"/>
      <c r="N453" s="62"/>
      <c r="O453" s="62"/>
    </row>
    <row r="454" customHeight="1" spans="1:16">
      <c r="A454" s="31" t="s">
        <v>141</v>
      </c>
      <c r="B454" s="32" t="s">
        <v>144</v>
      </c>
      <c r="C454" s="33"/>
      <c r="D454" s="33" t="s">
        <v>45</v>
      </c>
      <c r="E454" s="34"/>
      <c r="F454" s="35"/>
      <c r="G454" s="34">
        <f t="shared" si="33"/>
        <v>0</v>
      </c>
      <c r="H454" s="36"/>
      <c r="M454" s="61"/>
      <c r="O454" s="62"/>
      <c r="P454" s="62"/>
    </row>
    <row r="455" customHeight="1" spans="1:8">
      <c r="A455" s="31" t="s">
        <v>143</v>
      </c>
      <c r="B455" s="32" t="s">
        <v>146</v>
      </c>
      <c r="C455" s="33"/>
      <c r="D455" s="33" t="s">
        <v>45</v>
      </c>
      <c r="E455" s="34"/>
      <c r="F455" s="35"/>
      <c r="G455" s="34">
        <f t="shared" si="33"/>
        <v>0</v>
      </c>
      <c r="H455" s="36"/>
    </row>
    <row r="456" customHeight="1" spans="1:8">
      <c r="A456" s="31" t="s">
        <v>145</v>
      </c>
      <c r="B456" s="32" t="s">
        <v>148</v>
      </c>
      <c r="C456" s="33"/>
      <c r="D456" s="33" t="s">
        <v>45</v>
      </c>
      <c r="E456" s="34"/>
      <c r="F456" s="35"/>
      <c r="G456" s="34">
        <f t="shared" si="33"/>
        <v>0</v>
      </c>
      <c r="H456" s="36"/>
    </row>
    <row r="457" ht="27.75" customHeight="1" spans="1:8">
      <c r="A457" s="25" t="s">
        <v>147</v>
      </c>
      <c r="B457" s="26" t="s">
        <v>150</v>
      </c>
      <c r="C457" s="33"/>
      <c r="D457" s="33"/>
      <c r="E457" s="34"/>
      <c r="F457" s="33"/>
      <c r="G457" s="28">
        <f>SUM(G452:G456)+G447+G450</f>
        <v>0</v>
      </c>
      <c r="H457" s="36"/>
    </row>
    <row r="458" customHeight="1" spans="1:8">
      <c r="A458" s="25"/>
      <c r="B458" s="26"/>
      <c r="C458" s="33"/>
      <c r="D458" s="33"/>
      <c r="E458" s="34"/>
      <c r="F458" s="33"/>
      <c r="G458" s="28"/>
      <c r="H458" s="36"/>
    </row>
    <row r="459" customHeight="1" spans="1:8">
      <c r="A459" s="31" t="s">
        <v>149</v>
      </c>
      <c r="B459" s="32" t="s">
        <v>152</v>
      </c>
      <c r="C459" s="37"/>
      <c r="D459" s="33"/>
      <c r="E459" s="34"/>
      <c r="F459" s="33"/>
      <c r="G459" s="34">
        <f>G457*C459</f>
        <v>0</v>
      </c>
      <c r="H459" s="36"/>
    </row>
    <row r="460" customHeight="1" spans="1:8">
      <c r="A460" s="31" t="s">
        <v>151</v>
      </c>
      <c r="B460" s="32" t="s">
        <v>154</v>
      </c>
      <c r="C460" s="37"/>
      <c r="D460" s="33"/>
      <c r="E460" s="34"/>
      <c r="F460" s="33"/>
      <c r="G460" s="34">
        <f>SUM(G457:G459)*C460</f>
        <v>0</v>
      </c>
      <c r="H460" s="36"/>
    </row>
    <row r="461" customHeight="1" spans="1:8">
      <c r="A461" s="31"/>
      <c r="B461" s="32"/>
      <c r="C461" s="37"/>
      <c r="D461" s="33"/>
      <c r="E461" s="34"/>
      <c r="F461" s="38"/>
      <c r="G461" s="34"/>
      <c r="H461" s="36"/>
    </row>
    <row r="462" customHeight="1" spans="1:8">
      <c r="A462" s="25" t="s">
        <v>153</v>
      </c>
      <c r="B462" s="26" t="s">
        <v>156</v>
      </c>
      <c r="C462" s="33"/>
      <c r="D462" s="33" t="s">
        <v>45</v>
      </c>
      <c r="E462" s="34"/>
      <c r="F462" s="33"/>
      <c r="G462" s="28">
        <f>SUM(G457:G461)</f>
        <v>0</v>
      </c>
      <c r="H462" s="36"/>
    </row>
    <row r="463" s="15" customFormat="1" customHeight="1" spans="1:8">
      <c r="A463" s="45" t="s">
        <v>155</v>
      </c>
      <c r="B463" s="46" t="s">
        <v>158</v>
      </c>
      <c r="C463" s="48"/>
      <c r="D463" s="48" t="s">
        <v>132</v>
      </c>
      <c r="E463" s="49"/>
      <c r="F463" s="48"/>
      <c r="G463" s="63">
        <f>G462*C463</f>
        <v>0</v>
      </c>
      <c r="H463" s="64"/>
    </row>
    <row r="464" customHeight="1" spans="5:5">
      <c r="E464" s="58"/>
    </row>
    <row r="465" customHeight="1" spans="5:5">
      <c r="E465" s="59"/>
    </row>
  </sheetData>
  <mergeCells count="18">
    <mergeCell ref="A1:H1"/>
    <mergeCell ref="A27:H27"/>
    <mergeCell ref="A53:H53"/>
    <mergeCell ref="A80:H80"/>
    <mergeCell ref="A107:H107"/>
    <mergeCell ref="A133:H133"/>
    <mergeCell ref="A159:H159"/>
    <mergeCell ref="A185:H185"/>
    <mergeCell ref="A212:H212"/>
    <mergeCell ref="A238:H238"/>
    <mergeCell ref="A266:H266"/>
    <mergeCell ref="A291:H291"/>
    <mergeCell ref="A315:H315"/>
    <mergeCell ref="A340:H340"/>
    <mergeCell ref="A364:H364"/>
    <mergeCell ref="A392:H392"/>
    <mergeCell ref="A417:H417"/>
    <mergeCell ref="A442:H442"/>
  </mergeCells>
  <printOptions horizontalCentered="1"/>
  <pageMargins left="0.196850393700787" right="0.196850393700787" top="0.47244094488189" bottom="0.393700787401575" header="0.433070866141732" footer="0.511811023622047"/>
  <pageSetup paperSize="9" scale="70" orientation="portrait"/>
  <headerFooter/>
  <rowBreaks count="10" manualBreakCount="10">
    <brk id="52" max="7" man="1"/>
    <brk id="79" max="7" man="1"/>
    <brk id="132" max="7" man="1"/>
    <brk id="184" max="7" man="1"/>
    <brk id="235" max="7" man="1"/>
    <brk id="289" max="7" man="1"/>
    <brk id="338" max="7" man="1"/>
    <brk id="390" max="7" man="1"/>
    <brk id="440" max="7" man="1"/>
    <brk id="465" max="7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theme="6" tint="0.4"/>
  </sheetPr>
  <dimension ref="A1:H15"/>
  <sheetViews>
    <sheetView showGridLines="0" view="pageBreakPreview" zoomScaleNormal="100" workbookViewId="0">
      <selection activeCell="C11" sqref="C11"/>
    </sheetView>
  </sheetViews>
  <sheetFormatPr defaultColWidth="9" defaultRowHeight="12" outlineLevelCol="7"/>
  <cols>
    <col min="1" max="1" width="7.17142857142857" customWidth="1"/>
    <col min="2" max="2" width="9.57142857142857" customWidth="1"/>
    <col min="3" max="3" width="34" customWidth="1"/>
    <col min="4" max="5" width="9.57142857142857" customWidth="1"/>
    <col min="6" max="6" width="11" style="1" customWidth="1"/>
    <col min="7" max="7" width="15.1428571428571" style="1" customWidth="1"/>
    <col min="8" max="8" width="11.3333333333333" customWidth="1"/>
  </cols>
  <sheetData>
    <row r="1" ht="39.75" customHeight="1" spans="1:8">
      <c r="A1" s="2" t="s">
        <v>226</v>
      </c>
      <c r="B1" s="2"/>
      <c r="C1" s="2"/>
      <c r="D1" s="2"/>
      <c r="E1" s="2"/>
      <c r="F1" s="2"/>
      <c r="G1" s="2"/>
      <c r="H1" s="2"/>
    </row>
    <row r="2" ht="28.5" customHeight="1" spans="1:8">
      <c r="A2" s="3" t="s">
        <v>227</v>
      </c>
      <c r="B2" s="3"/>
      <c r="C2" s="3"/>
      <c r="D2" s="3"/>
      <c r="E2" s="3"/>
      <c r="F2" s="4"/>
      <c r="G2" s="4"/>
      <c r="H2" s="5"/>
    </row>
    <row r="3" ht="36.75" customHeight="1" spans="1:8">
      <c r="A3" s="6" t="s">
        <v>14</v>
      </c>
      <c r="B3" s="7" t="s">
        <v>228</v>
      </c>
      <c r="C3" s="8" t="s">
        <v>229</v>
      </c>
      <c r="D3" s="8" t="s">
        <v>120</v>
      </c>
      <c r="E3" s="8" t="s">
        <v>230</v>
      </c>
      <c r="F3" s="8" t="s">
        <v>231</v>
      </c>
      <c r="G3" s="8" t="s">
        <v>232</v>
      </c>
      <c r="H3" s="9" t="s">
        <v>18</v>
      </c>
    </row>
    <row r="4" ht="27" customHeight="1" spans="1:8">
      <c r="A4" s="10">
        <v>1</v>
      </c>
      <c r="B4" s="11" t="s">
        <v>233</v>
      </c>
      <c r="C4" s="12" t="s">
        <v>234</v>
      </c>
      <c r="D4" s="13" t="s">
        <v>129</v>
      </c>
      <c r="E4" s="13"/>
      <c r="F4" s="13"/>
      <c r="G4" s="13"/>
      <c r="H4" s="14"/>
    </row>
    <row r="5" ht="27" customHeight="1" spans="1:8">
      <c r="A5" s="10">
        <v>2</v>
      </c>
      <c r="B5" s="11" t="s">
        <v>233</v>
      </c>
      <c r="C5" s="12" t="s">
        <v>235</v>
      </c>
      <c r="D5" s="13" t="s">
        <v>129</v>
      </c>
      <c r="E5" s="13"/>
      <c r="F5" s="13"/>
      <c r="G5" s="13"/>
      <c r="H5" s="14"/>
    </row>
    <row r="6" ht="27" customHeight="1" spans="1:8">
      <c r="A6" s="10">
        <v>3</v>
      </c>
      <c r="B6" s="11" t="s">
        <v>233</v>
      </c>
      <c r="C6" s="12" t="s">
        <v>236</v>
      </c>
      <c r="D6" s="13" t="s">
        <v>129</v>
      </c>
      <c r="E6" s="13"/>
      <c r="F6" s="13"/>
      <c r="G6" s="13"/>
      <c r="H6" s="14"/>
    </row>
    <row r="7" ht="27" customHeight="1" spans="1:8">
      <c r="A7" s="10">
        <v>4</v>
      </c>
      <c r="B7" s="11" t="s">
        <v>233</v>
      </c>
      <c r="C7" s="12" t="s">
        <v>237</v>
      </c>
      <c r="D7" s="13" t="s">
        <v>129</v>
      </c>
      <c r="E7" s="13"/>
      <c r="F7" s="13"/>
      <c r="G7" s="13"/>
      <c r="H7" s="14"/>
    </row>
    <row r="8" ht="27" customHeight="1" spans="1:8">
      <c r="A8" s="10">
        <v>5</v>
      </c>
      <c r="B8" s="11" t="s">
        <v>233</v>
      </c>
      <c r="C8" s="12" t="s">
        <v>238</v>
      </c>
      <c r="D8" s="13" t="s">
        <v>129</v>
      </c>
      <c r="E8" s="13"/>
      <c r="F8" s="13"/>
      <c r="G8" s="13"/>
      <c r="H8" s="14"/>
    </row>
    <row r="9" ht="27" customHeight="1" spans="1:8">
      <c r="A9" s="10">
        <v>6</v>
      </c>
      <c r="B9" s="11" t="s">
        <v>130</v>
      </c>
      <c r="C9" s="12" t="s">
        <v>131</v>
      </c>
      <c r="D9" s="13" t="s">
        <v>45</v>
      </c>
      <c r="E9" s="13"/>
      <c r="F9" s="13"/>
      <c r="G9" s="13"/>
      <c r="H9" s="14"/>
    </row>
    <row r="10" ht="27" customHeight="1" spans="1:8">
      <c r="A10" s="10">
        <v>7</v>
      </c>
      <c r="B10" s="11" t="s">
        <v>130</v>
      </c>
      <c r="C10" s="12" t="s">
        <v>161</v>
      </c>
      <c r="D10" s="13" t="s">
        <v>45</v>
      </c>
      <c r="E10" s="13"/>
      <c r="F10" s="13"/>
      <c r="G10" s="13"/>
      <c r="H10" s="14"/>
    </row>
    <row r="11" ht="27" customHeight="1" spans="1:8">
      <c r="A11" s="10"/>
      <c r="B11" s="11"/>
      <c r="C11" s="12"/>
      <c r="D11" s="13"/>
      <c r="E11" s="13"/>
      <c r="F11" s="13"/>
      <c r="G11" s="13"/>
      <c r="H11" s="14"/>
    </row>
    <row r="12" ht="27" customHeight="1" spans="1:8">
      <c r="A12" s="10"/>
      <c r="B12" s="11"/>
      <c r="C12" s="12"/>
      <c r="D12" s="13"/>
      <c r="E12" s="13"/>
      <c r="F12" s="13"/>
      <c r="G12" s="13"/>
      <c r="H12" s="14"/>
    </row>
    <row r="13" ht="27" customHeight="1" spans="1:8">
      <c r="A13" s="10"/>
      <c r="B13" s="11"/>
      <c r="C13" s="12"/>
      <c r="D13" s="13"/>
      <c r="E13" s="13"/>
      <c r="F13" s="13"/>
      <c r="G13" s="13"/>
      <c r="H13" s="14"/>
    </row>
    <row r="14" ht="24" customHeight="1" spans="1:8">
      <c r="A14" s="10"/>
      <c r="B14" s="11"/>
      <c r="C14" s="12"/>
      <c r="D14" s="13"/>
      <c r="E14" s="13"/>
      <c r="F14" s="13"/>
      <c r="G14" s="13"/>
      <c r="H14" s="14"/>
    </row>
    <row r="15" ht="24" customHeight="1" spans="1:8">
      <c r="A15" s="10"/>
      <c r="B15" s="11"/>
      <c r="C15" s="12"/>
      <c r="D15" s="13"/>
      <c r="E15" s="13"/>
      <c r="F15" s="13"/>
      <c r="G15" s="13"/>
      <c r="H15" s="14"/>
    </row>
  </sheetData>
  <mergeCells count="3">
    <mergeCell ref="A1:H1"/>
    <mergeCell ref="A2:D2"/>
    <mergeCell ref="G2:H2"/>
  </mergeCells>
  <printOptions horizontalCentered="1"/>
  <pageMargins left="0.116416666666667" right="0.116416666666667" top="0.59375" bottom="0" header="0.59375" footer="0"/>
  <pageSetup paperSize="9" scale="9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7</vt:i4>
      </vt:variant>
    </vt:vector>
  </HeadingPairs>
  <TitlesOfParts>
    <vt:vector size="7" baseType="lpstr">
      <vt:lpstr>说明</vt:lpstr>
      <vt:lpstr>汇总表</vt:lpstr>
      <vt:lpstr>B02-05（包工包料）</vt:lpstr>
      <vt:lpstr>A02-06（包工包料）</vt:lpstr>
      <vt:lpstr>A02-08（包工包料）</vt:lpstr>
      <vt:lpstr>综合单价分析表</vt:lpstr>
      <vt:lpstr>主要材料报价表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CBZX012</cp:lastModifiedBy>
  <dcterms:created xsi:type="dcterms:W3CDTF">2021-06-17T13:48:00Z</dcterms:created>
  <dcterms:modified xsi:type="dcterms:W3CDTF">2021-08-30T08:26:16Z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B5DECE30895346049705428B367C650D</vt:lpwstr>
  </property>
  <property fmtid="{D5CDD505-2E9C-101B-9397-08002B2CF9AE}" pid="3" name="KSOProductBuildVer">
    <vt:lpwstr>2052-11.1.0.10503</vt:lpwstr>
  </property>
</Properties>
</file>